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HUPSEL\2020\CIRURGIA back\PLANILHAS DO DIA\2023\if sergipe estancia\DESEMPATE 12.01.23\"/>
    </mc:Choice>
  </mc:AlternateContent>
  <bookViews>
    <workbookView xWindow="-120" yWindow="-120" windowWidth="24240" windowHeight="13140" tabRatio="703" activeTab="4"/>
  </bookViews>
  <sheets>
    <sheet name="AGENTE DE LIMPEZA" sheetId="2" r:id="rId1"/>
    <sheet name="CÁLCULO Nº DE AGENTES" sheetId="5" r:id="rId2"/>
    <sheet name="Planilha Materiais" sheetId="6" r:id="rId3"/>
    <sheet name="Planilha Metragem" sheetId="7" r:id="rId4"/>
    <sheet name="UNIFORMES" sheetId="8" r:id="rId5"/>
    <sheet name="Resumo" sheetId="9" r:id="rId6"/>
  </sheets>
  <definedNames>
    <definedName name="____xlnm.Print_Area_1">!#REF!</definedName>
    <definedName name="____xlnm.Print_Area_2">!#REF!</definedName>
    <definedName name="____xlnm.Print_Area_3">!#REF!</definedName>
    <definedName name="___xlnm.Print_Area_1">!#REF!</definedName>
    <definedName name="___xlnm.Print_Area_2">!#REF!</definedName>
    <definedName name="___xlnm.Print_Area_3">!#REF!</definedName>
    <definedName name="__xlnm.Print_Area_1">!#REF!</definedName>
    <definedName name="__xlnm.Print_Area_2">!#REF!</definedName>
    <definedName name="__xlnm.Print_Area_3">!#REF!</definedName>
    <definedName name="Area_2" localSheetId="0">#REF!</definedName>
    <definedName name="Area_2">#REF!</definedName>
    <definedName name="_xlnm.Print_Area" localSheetId="0">'AGENTE DE LIMPEZA'!$A$1:$L$122</definedName>
    <definedName name="_xlnm.Print_Area" localSheetId="1">'CÁLCULO Nº DE AGENTES'!$A$1:$Q$24</definedName>
    <definedName name="aREA1" localSheetId="0">#REF!</definedName>
    <definedName name="aREA1">#REF!</definedName>
    <definedName name="area2" localSheetId="0">#REF!</definedName>
    <definedName name="area2">#REF!</definedName>
    <definedName name="Area3" localSheetId="0">#REF!</definedName>
    <definedName name="Area3">#REF!</definedName>
    <definedName name="Area4" localSheetId="0">#REF!</definedName>
    <definedName name="Area4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 localSheetId="2">#N/A</definedName>
    <definedName name="Excel_BuiltIn_Print_Area_1" localSheetId="3">#N/A</definedName>
    <definedName name="Excel_BuiltIn_Print_Area_1">#REF!</definedName>
    <definedName name="Excel_BuiltIn_Print_Area_1_2">#N/A</definedName>
    <definedName name="Excel_BuiltIn_Print_Area_2" localSheetId="0">#REF!</definedName>
    <definedName name="Excel_BuiltIn_Print_Area_2" localSheetId="2">#N/A</definedName>
    <definedName name="Excel_BuiltIn_Print_Area_2" localSheetId="3">#N/A</definedName>
    <definedName name="Excel_BuiltIn_Print_Area_2">#REF!</definedName>
    <definedName name="Excel_BuiltIn_Print_Area_2_2">#N/A</definedName>
    <definedName name="Excel_um" localSheetId="0">#REF!</definedName>
    <definedName name="Excel_um">#REF!</definedName>
    <definedName name="Pintor" localSheetId="0">#REF!</definedName>
    <definedName name="Pintor">#REF!</definedName>
    <definedName name="Pintor1" localSheetId="0">#REF!</definedName>
    <definedName name="Pintor1">#REF!</definedName>
    <definedName name="Teste">#N/A</definedName>
    <definedName name="um" localSheetId="0">#REF!</definedName>
    <definedName name="um">#REF!</definedName>
    <definedName name="UN" localSheetId="2">#REF!</definedName>
    <definedName name="UN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8" l="1"/>
  <c r="E5" i="8"/>
  <c r="E4" i="8"/>
  <c r="E2" i="8"/>
  <c r="D3" i="8" l="1"/>
  <c r="E3" i="8" s="1"/>
  <c r="D4" i="8"/>
  <c r="D5" i="8"/>
  <c r="D6" i="8" l="1"/>
  <c r="E7" i="8"/>
  <c r="I98" i="2" s="1"/>
  <c r="F37" i="6" l="1"/>
  <c r="F7" i="6"/>
  <c r="F5" i="6"/>
  <c r="G60" i="2"/>
  <c r="H60" i="2" s="1"/>
  <c r="G58" i="2"/>
  <c r="F40" i="6"/>
  <c r="F39" i="6"/>
  <c r="F38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6" i="6"/>
  <c r="F4" i="6"/>
  <c r="F3" i="6"/>
  <c r="K13" i="5"/>
  <c r="D12" i="5"/>
  <c r="K11" i="5"/>
  <c r="E11" i="5"/>
  <c r="F11" i="5" s="1"/>
  <c r="K10" i="5"/>
  <c r="E10" i="5"/>
  <c r="F10" i="5" s="1"/>
  <c r="I10" i="5" s="1"/>
  <c r="K9" i="5"/>
  <c r="E9" i="5"/>
  <c r="K8" i="5"/>
  <c r="E8" i="5"/>
  <c r="K7" i="5"/>
  <c r="E7" i="5"/>
  <c r="F7" i="5" s="1"/>
  <c r="K6" i="5"/>
  <c r="E6" i="5"/>
  <c r="F6" i="5" s="1"/>
  <c r="I6" i="5" s="1"/>
  <c r="K5" i="5"/>
  <c r="E5" i="5"/>
  <c r="K4" i="5"/>
  <c r="E4" i="5"/>
  <c r="K3" i="5"/>
  <c r="E3" i="5"/>
  <c r="F3" i="5" s="1"/>
  <c r="K2" i="5"/>
  <c r="F2" i="5"/>
  <c r="I2" i="5" s="1"/>
  <c r="E2" i="5"/>
  <c r="I117" i="2"/>
  <c r="I108" i="2"/>
  <c r="I94" i="2"/>
  <c r="I46" i="2"/>
  <c r="I52" i="2" s="1"/>
  <c r="I37" i="2"/>
  <c r="I31" i="2"/>
  <c r="I32" i="2" s="1"/>
  <c r="F41" i="6" l="1"/>
  <c r="H7" i="7" s="1"/>
  <c r="I59" i="2"/>
  <c r="I63" i="2" s="1"/>
  <c r="I72" i="2" s="1"/>
  <c r="I11" i="5"/>
  <c r="G11" i="5"/>
  <c r="H11" i="5" s="1"/>
  <c r="O11" i="5" s="1"/>
  <c r="I113" i="2"/>
  <c r="H58" i="2"/>
  <c r="I57" i="2" s="1"/>
  <c r="J82" i="2"/>
  <c r="J38" i="2"/>
  <c r="J37" i="2"/>
  <c r="J79" i="2"/>
  <c r="G3" i="5"/>
  <c r="H3" i="5" s="1"/>
  <c r="O3" i="5" s="1"/>
  <c r="I3" i="5"/>
  <c r="I7" i="5"/>
  <c r="G7" i="5"/>
  <c r="H7" i="5" s="1"/>
  <c r="O7" i="5" s="1"/>
  <c r="K31" i="2"/>
  <c r="G2" i="5"/>
  <c r="H2" i="5" s="1"/>
  <c r="O2" i="5" s="1"/>
  <c r="F5" i="5"/>
  <c r="I5" i="5" s="1"/>
  <c r="G6" i="5"/>
  <c r="H6" i="5" s="1"/>
  <c r="O6" i="5" s="1"/>
  <c r="F9" i="5"/>
  <c r="I9" i="5" s="1"/>
  <c r="G10" i="5"/>
  <c r="H10" i="5" s="1"/>
  <c r="O10" i="5" s="1"/>
  <c r="F4" i="5"/>
  <c r="I4" i="5" s="1"/>
  <c r="F8" i="5"/>
  <c r="I8" i="5" s="1"/>
  <c r="E13" i="5"/>
  <c r="G9" i="5" l="1"/>
  <c r="H9" i="5" s="1"/>
  <c r="O9" i="5" s="1"/>
  <c r="I39" i="2"/>
  <c r="G4" i="5"/>
  <c r="H4" i="5" s="1"/>
  <c r="O4" i="5" s="1"/>
  <c r="F13" i="5"/>
  <c r="G5" i="5"/>
  <c r="H5" i="5" s="1"/>
  <c r="O5" i="5" s="1"/>
  <c r="G8" i="5"/>
  <c r="H8" i="5" s="1"/>
  <c r="O8" i="5" s="1"/>
  <c r="I13" i="5" l="1"/>
  <c r="G13" i="5"/>
  <c r="H13" i="5" s="1"/>
  <c r="O13" i="5" s="1"/>
  <c r="Q13" i="5" s="1"/>
  <c r="I70" i="2"/>
  <c r="J51" i="2"/>
  <c r="J77" i="2" s="1"/>
  <c r="J46" i="2"/>
  <c r="J48" i="2"/>
  <c r="J50" i="2"/>
  <c r="J47" i="2"/>
  <c r="J45" i="2"/>
  <c r="J44" i="2"/>
  <c r="J49" i="2"/>
  <c r="J52" i="2" l="1"/>
  <c r="I71" i="2" s="1"/>
  <c r="I73" i="2"/>
  <c r="P14" i="5"/>
  <c r="P15" i="5" s="1"/>
  <c r="L16" i="5"/>
  <c r="E7" i="7" s="1"/>
  <c r="I114" i="2" l="1"/>
  <c r="J80" i="2"/>
  <c r="I83" i="2" s="1"/>
  <c r="I115" i="2" s="1"/>
  <c r="J89" i="2" l="1"/>
  <c r="J92" i="2"/>
  <c r="J93" i="2"/>
  <c r="J88" i="2"/>
  <c r="J90" i="2"/>
  <c r="J91" i="2"/>
  <c r="J94" i="2" l="1"/>
  <c r="I116" i="2" s="1"/>
  <c r="I118" i="2" s="1"/>
  <c r="J103" i="2" s="1"/>
  <c r="J102" i="2" l="1"/>
  <c r="J105" i="2" s="1"/>
  <c r="J107" i="2" l="1"/>
  <c r="J106" i="2"/>
  <c r="J108" i="2" l="1"/>
  <c r="I119" i="2" s="1"/>
  <c r="I120" i="2" s="1"/>
  <c r="A7" i="7" l="1"/>
  <c r="K7" i="7" s="1"/>
  <c r="K6" i="9" s="1"/>
  <c r="K8" i="7" l="1"/>
  <c r="K9" i="7" s="1"/>
  <c r="L6" i="9" s="1"/>
  <c r="L7" i="9" s="1"/>
</calcChain>
</file>

<file path=xl/comments1.xml><?xml version="1.0" encoding="utf-8"?>
<comments xmlns="http://schemas.openxmlformats.org/spreadsheetml/2006/main">
  <authors>
    <author/>
  </authors>
  <commentList>
    <comment ref="I38" authorId="0" shapeId="0">
      <text>
        <r>
          <rPr>
            <sz val="9"/>
            <rFont val="Arial"/>
            <charset val="134"/>
          </rPr>
          <t>Valor atribuído de acordo com o Caderno de Logística de Conta Vinculada</t>
        </r>
      </text>
    </comment>
  </commentList>
</comments>
</file>

<file path=xl/sharedStrings.xml><?xml version="1.0" encoding="utf-8"?>
<sst xmlns="http://schemas.openxmlformats.org/spreadsheetml/2006/main" count="443" uniqueCount="304">
  <si>
    <t>PLANILHA DE CUSTOS E FORMAÇÃO DE PREÇOS</t>
  </si>
  <si>
    <t xml:space="preserve">Processo nº: </t>
  </si>
  <si>
    <t>Razão Social:</t>
  </si>
  <si>
    <t xml:space="preserve">Pregão nº: </t>
  </si>
  <si>
    <t>CNPJ:</t>
  </si>
  <si>
    <t>DISCRIMINAÇÃO DOS SERVIÇOS (DADOS REFERENTES À CONTRATAÇÃO)</t>
  </si>
  <si>
    <t>INFORMAÇÕES E DADOS PARA CÁLCULO</t>
  </si>
  <si>
    <t>A</t>
  </si>
  <si>
    <t>Data de apresentação da proposta (dia/mês/ano)</t>
  </si>
  <si>
    <t>Informar a Data da Apresentação da Proposta</t>
  </si>
  <si>
    <t>B</t>
  </si>
  <si>
    <t>Município/ UF</t>
  </si>
  <si>
    <t>ARACAJU/SE</t>
  </si>
  <si>
    <t>C</t>
  </si>
  <si>
    <t>Ano Acordo, Convenção ou Sentença Normativa em Dissídio Coletivo</t>
  </si>
  <si>
    <t>SE000058/2022</t>
  </si>
  <si>
    <t>D</t>
  </si>
  <si>
    <t>Nº de meses de execução contratual</t>
  </si>
  <si>
    <t>IDENTIFICAÇÃO DO SERVIÇO</t>
  </si>
  <si>
    <t>GRUPO:____  ITEM:_____</t>
  </si>
  <si>
    <t>Agente de limpeza, de segunda à sexta, 44 horas semanais</t>
  </si>
  <si>
    <t>Unidade de medida</t>
  </si>
  <si>
    <t>Posto</t>
  </si>
  <si>
    <t>Cargo:</t>
  </si>
  <si>
    <t>AGENTE DE LIMPEZA</t>
  </si>
  <si>
    <t>MÃO-DE-OBRA</t>
  </si>
  <si>
    <t>MÃO-DE-OBRA VINCULADA À EXECUÇÃO CONTRATUAL</t>
  </si>
  <si>
    <t>Dados complementares para composição dos custos referente à mão-de-obra</t>
  </si>
  <si>
    <t>Tipo do serviço</t>
  </si>
  <si>
    <t>LIMPEZA E CONSERVAÇÃO</t>
  </si>
  <si>
    <t>Classificação Brasileira de Ocupações (CBO)</t>
  </si>
  <si>
    <t>5143-20</t>
  </si>
  <si>
    <t>Salário Normativo da Categoria Profissional</t>
  </si>
  <si>
    <t xml:space="preserve">Categoria profissional </t>
  </si>
  <si>
    <t>Data base da categoria</t>
  </si>
  <si>
    <t>MÓDULO 01: COMPOSIÇÃO DA REMUNERAÇÃO</t>
  </si>
  <si>
    <t>Composição da remuneração</t>
  </si>
  <si>
    <t>Valor (R$)</t>
  </si>
  <si>
    <t>Salário base</t>
  </si>
  <si>
    <t>TOTAL DA REMUNERAÇÃO – BASE DE CÁLCULO PARA ENCARGOS TRABALHISTAS</t>
  </si>
  <si>
    <t>MÓDULO 02: ENCARGOS E BENEFÍCIOS ANUAIS, MENSAIS E DIÁRIOS</t>
  </si>
  <si>
    <t>Submódulo 2.1 - 13º (décimo terceiro) salário e adicional de férias</t>
  </si>
  <si>
    <t>2.1</t>
  </si>
  <si>
    <t>13º salário e adicional de férias</t>
  </si>
  <si>
    <t>(%)</t>
  </si>
  <si>
    <t xml:space="preserve">13º salário </t>
  </si>
  <si>
    <t>Férias e Adicional de Férias</t>
  </si>
  <si>
    <t xml:space="preserve">TOTAL </t>
  </si>
  <si>
    <t>Soma dos Itens A e B</t>
  </si>
  <si>
    <t>ATENÇÃO: Caso seja renovado o contrato, a partir do segundo ano, o percentual referente à alínea B (Férias e Adicional de Férias) será de 3,025% referente apenas ao adicional, haja vista que a rubrica Férias torna-se custo não renovável.</t>
  </si>
  <si>
    <r>
      <rPr>
        <sz val="10"/>
        <color rgb="FF000000"/>
        <rFont val="Arial"/>
        <charset val="134"/>
      </rPr>
      <t xml:space="preserve">Férias: 1 salário x (1/11) = 0,0909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9,075%
Adicional de férias: (1 salário/3) x (1/11 meses) = 0,0303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3,025%</t>
    </r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</si>
  <si>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</si>
  <si>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</si>
  <si>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</si>
  <si>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</si>
  <si>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Salário Educação</t>
  </si>
  <si>
    <t>Seguro Acidente do Trabalho (RATxFAP)</t>
  </si>
  <si>
    <t>RAT</t>
  </si>
  <si>
    <t>FAP</t>
  </si>
  <si>
    <t>SESC ou SESI</t>
  </si>
  <si>
    <t>E</t>
  </si>
  <si>
    <t>SENAI ou SENAC</t>
  </si>
  <si>
    <t>F</t>
  </si>
  <si>
    <t>SEBRAE</t>
  </si>
  <si>
    <t>G</t>
  </si>
  <si>
    <t>INCRA</t>
  </si>
  <si>
    <t>H</t>
  </si>
  <si>
    <t>FGTS</t>
  </si>
  <si>
    <t>TOTAL</t>
  </si>
  <si>
    <t>Soma dos Itens A a H</t>
  </si>
  <si>
    <t>ATENÇÃO: A empresa deverá comprovar o índice referente ao seu Fator Acidentário de Prevenção (FAP)</t>
  </si>
  <si>
    <t>Submódulo 2.3 - Benefícios Mensais e Diários</t>
  </si>
  <si>
    <t>2.3</t>
  </si>
  <si>
    <t>Benefícios Mensais e Diários</t>
  </si>
  <si>
    <t>Transporte - Custeio pelo Empregador</t>
  </si>
  <si>
    <t>SIM/NÃO</t>
  </si>
  <si>
    <t>Valor</t>
  </si>
  <si>
    <t>Passagens</t>
  </si>
  <si>
    <t>Dias</t>
  </si>
  <si>
    <t>Desconto</t>
  </si>
  <si>
    <t>S</t>
  </si>
  <si>
    <t>Vale Refeição / Alimentação</t>
  </si>
  <si>
    <t>% de desconto</t>
  </si>
  <si>
    <t>Soma dos Itens A a E</t>
  </si>
  <si>
    <t>QUADRO RESUMO DO MÓDULO 2 - ENCARGOS E BENEFÍCIOS ANUAIS, MENSAIS E DIÁRIOS</t>
  </si>
  <si>
    <t>Encargos e Benefícios Anuais, Mensais e Diários</t>
  </si>
  <si>
    <t>13º (décimo terceiro) Salário e Adicional de Férias</t>
  </si>
  <si>
    <t>Soma dos Itens 2.1 + 2.2 + 2.3</t>
  </si>
  <si>
    <t xml:space="preserve">MÓDULO 03: PROVISÃO PARA RESCISÃO </t>
  </si>
  <si>
    <t>Provisão para Rescisão</t>
  </si>
  <si>
    <t>Aviso Prévio Indenizado</t>
  </si>
  <si>
    <t>Incidência do FGTS sobre o Aviso Prévio Indenizado</t>
  </si>
  <si>
    <t>-</t>
  </si>
  <si>
    <t>Como já há incidência do FGTS na base de cálculo do item anterior, este campo deverá ser zerado.</t>
  </si>
  <si>
    <t>Multa do FGTS sobre o Aviso Prévio Indenizado</t>
  </si>
  <si>
    <t>Aviso Prévio Trabalhado</t>
  </si>
  <si>
    <t>Incidência do FGTS sobre o Aviso Prévio Trabalhado</t>
  </si>
  <si>
    <t>Multa do FGTS sobre o Aviso Prévio Trabalhado</t>
  </si>
  <si>
    <t>Soma dos Itens A a F</t>
  </si>
  <si>
    <t>MÓDULO 04: CUSTO DE REPOSIÇÃO DO PROFISSIONAL AUSENTE</t>
  </si>
  <si>
    <t>Submódulo 4.1 - Ausências Legais</t>
  </si>
  <si>
    <t>4.1</t>
  </si>
  <si>
    <t>Substituto nas Ausências Legais</t>
  </si>
  <si>
    <t>Substituto na Cobertura de Férias</t>
  </si>
  <si>
    <t>Substituto na Cobertura das Ausências Legais</t>
  </si>
  <si>
    <t>Substituto na Cobertura de Licença-Paternidade</t>
  </si>
  <si>
    <t>Substituto na Cobertura das Ausências por Acidente de Trabalho</t>
  </si>
  <si>
    <t>Substituto na Cobertura de Afastamento Maternidade</t>
  </si>
  <si>
    <t>Substituto na Cobertura de Outras Ausências (especificar)</t>
  </si>
  <si>
    <t>MÓDULO 05: INSUMOS DIVERSOS</t>
  </si>
  <si>
    <t>Insumos Diversos</t>
  </si>
  <si>
    <t>Uniformes ( custo mensal por empregado )</t>
  </si>
  <si>
    <t>Cálculo = Valor total dos uniformes / 12 meses</t>
  </si>
  <si>
    <t>MÓDULO 6: CUSTOS INDIRETOS, TRIBUTOS E LUCRO</t>
  </si>
  <si>
    <t>Custos Indiretos, Tributos e Lucro</t>
  </si>
  <si>
    <t>Custos indiretos</t>
  </si>
  <si>
    <t>Lucro</t>
  </si>
  <si>
    <t>Tributos</t>
  </si>
  <si>
    <t>C.1</t>
  </si>
  <si>
    <t>Tributos Federais</t>
  </si>
  <si>
    <t>PIS</t>
  </si>
  <si>
    <t>C.2</t>
  </si>
  <si>
    <t>COFINS</t>
  </si>
  <si>
    <t>C.3</t>
  </si>
  <si>
    <t>Tibutos Municipais</t>
  </si>
  <si>
    <t>ISS</t>
  </si>
  <si>
    <t>QUADRO RESUMO DO CUSTO POR EMPREGADO</t>
  </si>
  <si>
    <t>Mão-de-obra vinculada 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</si>
  <si>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</si>
  <si>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</si>
  <si>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</si>
  <si>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– Custo de Reposição do Profissional Ausente</t>
  </si>
  <si>
    <t>Módulo 5 – Insumos Diversos</t>
  </si>
  <si>
    <t>SUBTOTAL (A+B+C+D+E)</t>
  </si>
  <si>
    <t>Módulo 6 – Custos indiretos, tributos e lucro</t>
  </si>
  <si>
    <t>VALOR TOTAL POR EMPREGADO</t>
  </si>
  <si>
    <t>Soma dos Itens A a E + F</t>
  </si>
  <si>
    <t>TIPO DE ÁREA</t>
  </si>
  <si>
    <t>tipo de piso</t>
  </si>
  <si>
    <r>
      <rPr>
        <sz val="9"/>
        <rFont val="Arial"/>
        <charset val="134"/>
      </rPr>
      <t xml:space="preserve">produtividade (m² /             serv x mês)    de 44h semanais    (8h diárias) </t>
    </r>
    <r>
      <rPr>
        <b/>
        <sz val="9"/>
        <color indexed="10"/>
        <rFont val="Arial"/>
        <charset val="134"/>
      </rPr>
      <t>PREENCHER</t>
    </r>
  </si>
  <si>
    <t>área (m²) a ser contratada</t>
  </si>
  <si>
    <t>(1)                  número de empregados necessários para a execução da tarefa</t>
  </si>
  <si>
    <t xml:space="preserve">(2)                             exclusão dos empregados que cumprem integralmente a jornada diária  </t>
  </si>
  <si>
    <t>(3) empregado que cumprirá jornada diária menor</t>
  </si>
  <si>
    <t>(4)                   jornada diária em minutos do empregado que completará a execução da tarefa</t>
  </si>
  <si>
    <t>(5) Número de empregados que a contratada deverá alocar para a prestação dos serviços</t>
  </si>
  <si>
    <t>pisos frios</t>
  </si>
  <si>
    <t>empregados com jornada diária de</t>
  </si>
  <si>
    <t xml:space="preserve">horas e mais </t>
  </si>
  <si>
    <t>empregado com jornada diária de</t>
  </si>
  <si>
    <t>minutos.</t>
  </si>
  <si>
    <t>laboratórios</t>
  </si>
  <si>
    <t>almoxarifados/ galpões</t>
  </si>
  <si>
    <t>áreas com espaços livres - saguão, hall e salão</t>
  </si>
  <si>
    <t>banheiros</t>
  </si>
  <si>
    <t>ÁREAS EXTERNAS</t>
  </si>
  <si>
    <t>pisos pavimentados adjacentes/contíguos às edificações</t>
  </si>
  <si>
    <t>varrição de passeios e arruamentos</t>
  </si>
  <si>
    <t>coleta de detritos em pátios e áreas verdes com frequência diária</t>
  </si>
  <si>
    <t>ESQUADRIAS EXTERNAS</t>
  </si>
  <si>
    <r>
      <rPr>
        <sz val="9"/>
        <rFont val="Arial"/>
        <charset val="134"/>
      </rPr>
      <t xml:space="preserve">face externa </t>
    </r>
    <r>
      <rPr>
        <b/>
        <sz val="9"/>
        <rFont val="Arial"/>
        <charset val="134"/>
      </rPr>
      <t xml:space="preserve">sem </t>
    </r>
    <r>
      <rPr>
        <sz val="9"/>
        <rFont val="Arial"/>
        <charset val="134"/>
      </rPr>
      <t>exposição a situação de risco</t>
    </r>
  </si>
  <si>
    <t>face interna</t>
  </si>
  <si>
    <t>TOTAL (TODAS AS ÁREAS NO MESMO PRÉDIO)</t>
  </si>
  <si>
    <t>Aproximadamente</t>
  </si>
  <si>
    <t>horas</t>
  </si>
  <si>
    <t>minutos</t>
  </si>
  <si>
    <t>JORNADA DIÁRIA (HORAS)</t>
  </si>
  <si>
    <t>NÚMERO TOTAL DE SERVENTES EM JORNADA DE 8 HORAS</t>
  </si>
  <si>
    <t>Notas Explicativas:</t>
  </si>
  <si>
    <t>1) coluna (5) - número de empregados necessários para a execução da tarefa: cada número inteiro significa um empregado. Quando há fração significa que além dos empregados que cumprem integralmente a jornada diária contratada, é necessário empregado com jornada diária menor.</t>
  </si>
  <si>
    <r>
      <rPr>
        <sz val="9"/>
        <rFont val="Arial"/>
        <charset val="134"/>
      </rPr>
      <t xml:space="preserve">2) A produtividade da </t>
    </r>
    <r>
      <rPr>
        <b/>
        <sz val="9"/>
        <rFont val="Arial"/>
        <charset val="134"/>
      </rPr>
      <t>esquadria externa</t>
    </r>
    <r>
      <rPr>
        <sz val="9"/>
        <rFont val="Arial"/>
        <charset val="134"/>
      </rPr>
      <t xml:space="preserve"> deve ser calculada considerando a metodologia de trabalho que, no Anexo VII-D da IN 5/17 que prevê incidência </t>
    </r>
    <r>
      <rPr>
        <b/>
        <sz val="9"/>
        <rFont val="Arial"/>
        <charset val="134"/>
      </rPr>
      <t>quinzenal</t>
    </r>
    <r>
      <rPr>
        <sz val="9"/>
        <rFont val="Arial"/>
        <charset val="134"/>
      </rPr>
      <t xml:space="preserve"> para a limpeza desse tipo de área. </t>
    </r>
  </si>
  <si>
    <t>Observações:</t>
  </si>
  <si>
    <t>Preencher somente a célula da seguinte coluna: C (produtividade)</t>
  </si>
  <si>
    <t>RELAÇÃO DE MATERIAIS NECESSÁRIOS PARA EXECUÇÃO DO SERVIÇO</t>
  </si>
  <si>
    <t>ITEM</t>
  </si>
  <si>
    <t>ESPECIFICAÇÃO</t>
  </si>
  <si>
    <t>UNIDADE</t>
  </si>
  <si>
    <t>QUANTIDADE</t>
  </si>
  <si>
    <t>VALOR UNIT. ESTIMADO (R$)</t>
  </si>
  <si>
    <t>VALOR TOTAL ESTIMADO (R$)</t>
  </si>
  <si>
    <t>Água sanitária – composição: hipoclorito de sódio e água; princípio ativo: hipoclorito de sódio; teor de cloro ativo: 2,0% a 2,5% p/p.</t>
  </si>
  <si>
    <t>Litro</t>
  </si>
  <si>
    <t>ÁLCOOL GEL 70 % (70 ºgl), indicado para assepsia e desinfecção da pele, incolor, frasco com1 l., de 1ª qualidade, 92° a 93°.</t>
  </si>
  <si>
    <t>A PLANILHA DE MATERIAIS É MERAMENTE ESTIMATIVA, POR ISSO NÃO COMPÕE A PLANILHA DE AGENTE. OS VALORES NELA PROPOSTOS JÁ DEVEM CONTEMPLAR IMPOSTOS, CUSTOS INDIRETOS E LUCRO, OU SEJA, OS VALORES DESCRITOS NÃO SOFRERÃO ALTERAÇÃO QUANDO DA ASSINATURA DO CONTRATO E SERÃO ESTES A CONSTAR QUANDO DA EMISSÃO DA NOTA FISCAL.</t>
  </si>
  <si>
    <t xml:space="preserve">Balde, nome balde de plástico de uso doméstico. Capacidade para 20 (vinte) litros com alça em arame galvanizado. </t>
  </si>
  <si>
    <t>Unid.</t>
  </si>
  <si>
    <t xml:space="preserve">Desodorizador, essência lavanda, apresentação aerossol, aplicação aromatizador de ambiente, biodegradável.  Fraco Aerossol não inferior a 360ml. </t>
  </si>
  <si>
    <t>Detergente líquido de 1ª qualidade para limpeza de pisos de banheiros e superfícies brancas, 500 ml</t>
  </si>
  <si>
    <t>Esponja limpeza, material espuma/ fibra sintética, formato retangular, abrasividade alta / mínima, aplicação limpeza geral, dupla face, 110mm, 75mm, 20ml, em embalagem individual.</t>
  </si>
  <si>
    <t xml:space="preserve">Flanela para limpeza, flanela, 40 cm x 60 cm. Cor branca, 1º qualidade. </t>
  </si>
  <si>
    <t>Lã de aço, pacote com 4 unidades.</t>
  </si>
  <si>
    <t>Pacote</t>
  </si>
  <si>
    <t>Limpa vidros, Líquido, COMPOSIÇÃO: Lauril éter sulfato de sódio, coadjuvantes, corante e água, Biodegradável, APLICAÇÃO: Limpeza de vidros em geral, TAMPA: Pulverizador, Frasco com 500ml.</t>
  </si>
  <si>
    <t>Galão 5l</t>
  </si>
  <si>
    <t>Lustra Móveis lavanda 200 ml.</t>
  </si>
  <si>
    <t>Luvas de látex natural de 1° qualidade</t>
  </si>
  <si>
    <t>Par</t>
  </si>
  <si>
    <t xml:space="preserve">Papel toalha interfolhado branco de 1° qualidade extraluxo, 2 dobra, dimensões: 23cm x 22cm, com tolerância de 2 cm para mais ou para menos nas dimensões, interfolhada,  uso em toaletes., fardo c/ 1.000 folhas.  </t>
  </si>
  <si>
    <t>Fardo</t>
  </si>
  <si>
    <t>Pá de lixo de alumínio.Pá coletora lixo, material coletor alumínio, material cabo madeira plastificada, comprimento cabo de 80 cm, comprimento 20 cm.</t>
  </si>
  <si>
    <t>Rodo plástico para piso, com perfil duplo de borracha porosa, 40 cm, com cabo rosqueável revestido em plástico.</t>
  </si>
  <si>
    <t>Rodo plástico para piso, com perfil duplo de borracha porosa, 60 cm, com cabo rosqueável revestido em plástico.</t>
  </si>
  <si>
    <t xml:space="preserve">Sabonete líquido cremoso perolado de de 1° qualidade (de odor agradável), com ph neutro concentrado . Dermatologicamente testado e aprovado. </t>
  </si>
  <si>
    <t>Sabão em pó, lavar roupas e limpeza geral, alvejante e amaciante, campestre. Caixa ou Refil de 500kg.</t>
  </si>
  <si>
    <t>Saco para lixo de 100 litros cada fardo com 100 unidades,resistente ao peso mínimo de 5kg,  cor preta.</t>
  </si>
  <si>
    <t>Saco para lixo de 60 litros, resistente, cada fardo com 100 unidades, cor preta.</t>
  </si>
  <si>
    <t>Saco para lixo de 40 litros,  resistente, cada fardo com 100 unidades, cor preta.</t>
  </si>
  <si>
    <t>Vassoura, material cerdas pêlo sintético de no mínimo 7 cm, com 40 cm de largura,   cabo em madeira roscado de no mínimo 1,20m, material cepa madeira</t>
  </si>
  <si>
    <t>Vassoura, material cerdas pêlo sintético de no mínimo 7 cm, com 60 cm de largura,   cabo em madeira roscado de no mínimo 1,20m, material cepa madeira</t>
  </si>
  <si>
    <t>Saco de pano para limpeza de piso na cor branca, material 100% algodão, comprimento minimo 70cm, largura 50cm.</t>
  </si>
  <si>
    <t>Vassoura de piaçava, tamanho médio 28 cm, com cabo roqueável resistente de madeira plastificado</t>
  </si>
  <si>
    <t>Vassoura limpa teto com cabo de madeira, material cerdas palha, material cepa madeira, comprimento mínimo da cepa 15cm, características adicionais com cabo madeira de 2 m, largura cepa 15cm</t>
  </si>
  <si>
    <t>Vassoura Nylon.</t>
  </si>
  <si>
    <t>Vassourinha para limpar vaso.</t>
  </si>
  <si>
    <t>Desinfetante perfumado. Desinfetante, fragancia  lavanda; composição à base de quatemário de amônio, características adicionais com aroma, pricipio ativo cloreto alquidimetibenzil amônio + tensoativos, teor ativo em 0,4%,</t>
  </si>
  <si>
    <t>Detergente, composição tesoativos aniônicos, coadjuvante, preservantes,, componente ativo linear alquibenzeno sulfonato de sódio, aplicação remoção de gorduras de louças, talheres e panelas, aroma neutro, características adicionais contém tensoativo biodegradável. Selo registro MS/ANVISA. Frasco com 500 ml.</t>
  </si>
  <si>
    <t>Pastilha sanitária com 12 unidades. DESODORIZADOR SANITÁRIO para vaso sanitário.</t>
  </si>
  <si>
    <t>Caixa</t>
  </si>
  <si>
    <t>Espanador de 1° qualidade.</t>
  </si>
  <si>
    <t>Mascara protetora de poeira.</t>
  </si>
  <si>
    <t>Pano Multiuso picotado Tipo Perfex 30 cm - Rolo 300 metros.</t>
  </si>
  <si>
    <t>Rolo</t>
  </si>
  <si>
    <t>Pano para limpeza de prato.Pano de prato branco em 100% algodão, liso, alvejado</t>
  </si>
  <si>
    <t>Cera acrílica autobrilhante, 5l, cx com 4.</t>
  </si>
  <si>
    <t>PLANILHA DE CUSTOS E FORMAÇÃO DE PREÇOS DA ADMINISTRAÇÃO</t>
  </si>
  <si>
    <t>PRODUTIVIDADE, Nº DE AGENTES DE LIMPEZA E PREÇOS UNITÁRIO, MENSAL E ANUAL</t>
  </si>
  <si>
    <t>QUADRO RESUMO DA PROPOSTA</t>
  </si>
  <si>
    <t>Valor do Posto</t>
  </si>
  <si>
    <t>Quantidade de Postos</t>
  </si>
  <si>
    <t>Valor estimado dos Materiais</t>
  </si>
  <si>
    <t>SUBTOTAL</t>
  </si>
  <si>
    <t>Valor Mensal da Proposta</t>
  </si>
  <si>
    <t>Valor Anual da Proposta</t>
  </si>
  <si>
    <t>23463.000483/2022-14</t>
  </si>
  <si>
    <t>ÁLCOOL ETÍLICO, TIPO HIDRATADO, TEOR ALCOÓLICO 70%_(70°GL), APRESENTAÇÃO LÍQUIDO</t>
  </si>
  <si>
    <t>Balde, nome balde de plástico de uso doméstico. Capacidade para 10 (DEZ) litros com alça em arame galvanizado.</t>
  </si>
  <si>
    <t>Frasco</t>
  </si>
  <si>
    <t>Papel higiênico, celulose virgem, 30 m x 10 cm cada, picotado, folhas duplas, cor branca, extra macio. Fardo com 64 rolos</t>
  </si>
  <si>
    <r>
      <t xml:space="preserve">Cálculo = 1/12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8,33% (Campo I37) x Total da Remuneração (Campo I32)</t>
    </r>
  </si>
  <si>
    <t>Cálculo = 12,10% (Férias e Adicional de Férias) x Total da Remuneração (Campo I32)</t>
  </si>
  <si>
    <t>Cálculo = Percentual Legal de 20% (Campo I44) x Total da Remuneração (Campo I32 + I39)</t>
  </si>
  <si>
    <t>Cálculo = Percentual Legal de 2,50% (Campo I45) x Total da Remuneração (Campo I32 + I39)</t>
  </si>
  <si>
    <t>Cálculo = Multiplicção dos Fatores RAT x FAP - Valor que poderá ser no máximo de 3% (Campo I46) x Total da Remuneração (Campo I32 + I39)</t>
  </si>
  <si>
    <t>Cálculo = Percentual Legal de 1,50% (Campo I47) x Total da Remuneração (Campo I32 + I39)</t>
  </si>
  <si>
    <t>Cálculo = Percentual Legal de 1,00% (Campo I48) x Total da Remuneração (Campo I32 + I39)</t>
  </si>
  <si>
    <t>Cálculo = Percentual Legal de 0,60% (Campo I49) x Total da Remuneração (Campo I32 + I39)</t>
  </si>
  <si>
    <t>Cálculo = Percentual Legal de 0,20% (Campo I50) x Total da Remuneração (Campo I32 + I39)</t>
  </si>
  <si>
    <t>Cálculo = Percentual Legal de 8,00% (Campo I51) x Total da Remuneração (Campo I32 + I39)</t>
  </si>
  <si>
    <t>Caso não seja previsto Auxílio Transporte, marcar "N" no Campo D58</t>
  </si>
  <si>
    <t>Caso seja previsto Auxílio Transporte, marcar "S" no campo D58 para o cálculo Valor Unitário da Passagem (Campo E58) x Quant. (Campo F58) x Total de Dias (Campo G58) - Desconto (6% do Total da Remuneração - Campo I32)</t>
  </si>
  <si>
    <t>Caso não seja previsto Auxílio Alimentaçõ/Refeição, marcar a opção "N" no Campo E60</t>
  </si>
  <si>
    <t>Caso seja previsto Auxílio Alimentação/Refeição, marcar "S" no campo E60 para o cálculo Valor Unitário do Vale (Campo F60) x Total de Dias (Campo G60) - Desconto (Campo H60, verificar se há ou não desconto na CCT e aplicar)</t>
  </si>
  <si>
    <t>Benefício Social Familiar</t>
  </si>
  <si>
    <t>Cláusula 9ª, parágrafo 2º da CCT SE000058/2022</t>
  </si>
  <si>
    <t>Soma do Total do Módulo 2.1 extraída do Campo I39</t>
  </si>
  <si>
    <t>Soma do Total do Módulo 2.2 extraída do Campo J52</t>
  </si>
  <si>
    <t>Cálculo = Percentual do Campo I78 x Remuneração (I32)</t>
  </si>
  <si>
    <t>Cálculo = Percentual do Campo I81 x Remuneração (I32)</t>
  </si>
  <si>
    <t>Soma dos itens A a C</t>
  </si>
  <si>
    <t>Cálculo = Soma do Módulo 1 extraído do Campo I32</t>
  </si>
  <si>
    <t>Assistência Social Familiar</t>
  </si>
  <si>
    <t>Clásula 8ª, parágrafo 4º da CCT SE 000058/2022</t>
  </si>
  <si>
    <t>Soma dos Itens A a D</t>
  </si>
  <si>
    <t>Soma do Total do Módulo 2.3 extraída do Campo I63</t>
  </si>
  <si>
    <t>Cálculo = Percentual do Campo I76 x Base de Cálculo (I32+I39+J51+I63)</t>
  </si>
  <si>
    <t>Cálculo = Percentual do Campo I79 x Base de Cálculo (I32+I73)</t>
  </si>
  <si>
    <t>Cálculo = Percentual do Campo I87 x Base de Cálculo (I32+I73+I83)</t>
  </si>
  <si>
    <t>Cálculo = Percentual do Campo I88 x Base de Cálculo (I32+I73+I83)</t>
  </si>
  <si>
    <t>Cálculo = Percentual do Campo I89 x Base de Cálculo (I32+I73+I83)</t>
  </si>
  <si>
    <t>Cálculo = Percentual do Campo I90 x Base de Cálculo (I32+I73+I83)</t>
  </si>
  <si>
    <t>Cálculo = Percentual do Campo I91 x Base de Cálculo (I32+I73+I83)</t>
  </si>
  <si>
    <t>Cálculo = Percentual do Campo I92 x Base de Cálculo (I32+I73+I83)</t>
  </si>
  <si>
    <t>Cálculo = % (Campo I102) x Módulo 1 a 5 (Campo I118)</t>
  </si>
  <si>
    <t>Cálculo = % (Campo I103) x Módulo 1 a 5 (Campo I118)</t>
  </si>
  <si>
    <t>Cálculo = [(I118 + J102 + J103) / (1 - I108)] x I105</t>
  </si>
  <si>
    <t>Cálculo = [(I118 + J102 + J103) / (1 - I108)] x I106</t>
  </si>
  <si>
    <t>Cálculo = [(I118 + J102 + J103) / (1 - I108)] x I107</t>
  </si>
  <si>
    <t>Cálculo = Soma do Módulo 2 extraído do Campo I73</t>
  </si>
  <si>
    <t>Cálculo = Soma do Módulo 3 extraído do Campo I83</t>
  </si>
  <si>
    <t>Cálculo = Soma do Módulo 4 extraído do Campo J94</t>
  </si>
  <si>
    <t>Cálculo = Soma do Módulo 5 extraído do Campo I98</t>
  </si>
  <si>
    <t>Cálculo = Soma do Módulo 6 extraído do Campo J108</t>
  </si>
  <si>
    <t xml:space="preserve">Descrição </t>
  </si>
  <si>
    <t>Qte.</t>
  </si>
  <si>
    <t>Cotação (R$)</t>
  </si>
  <si>
    <t>Custo anual</t>
  </si>
  <si>
    <t>Custo mensal</t>
  </si>
  <si>
    <t>Par de sapatos pretos com solado antiderrapante sem cadarço</t>
  </si>
  <si>
    <t xml:space="preserve"> Calças em  oxford</t>
  </si>
  <si>
    <t>Camisas em, manga curta, com logomarca da empresa impressa ou bordada no bolso</t>
  </si>
  <si>
    <t>Meia</t>
  </si>
  <si>
    <t>Serviço de limpeza, asseio e conservação predial, com disponibilização de mão de obra em regime de dedicação exclusiva e fornecimento de materiais de limpeza e de higiene, equipamentos e insumos necessários ao atendimento das necessidades do Campus Estância do Instituto Federal de Sergipe. Jornada de trabalho de 44 horas semanais.</t>
  </si>
  <si>
    <t>Unidade de Medida</t>
  </si>
  <si>
    <t>Serviço</t>
  </si>
  <si>
    <t>Valor Mensal</t>
  </si>
  <si>
    <t>Valor Anual</t>
  </si>
  <si>
    <t xml:space="preserve">MEGA 3 CONSTRUÇÃO LTDA </t>
  </si>
  <si>
    <t>21.596.552/0001-84</t>
  </si>
  <si>
    <t>81/2022</t>
  </si>
  <si>
    <t xml:space="preserve">Quantidade </t>
  </si>
  <si>
    <t>Liderança</t>
  </si>
  <si>
    <t>verde</t>
  </si>
  <si>
    <t>mega</t>
  </si>
  <si>
    <t>desempate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</si>
</sst>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R$ &quot;#,##0.00"/>
    <numFmt numFmtId="165" formatCode="_(&quot;R$ &quot;* #,##0.00_);_(&quot;R$ &quot;* \(#,##0.00\);_(&quot;R$ &quot;* &quot;-&quot;??_);_(@_)"/>
    <numFmt numFmtId="166" formatCode="_(&quot;R$ &quot;* #,##0.00_);_(&quot;R$ &quot;* \(#,##0.00\);_(&quot;R$ &quot;* \-??_);_(@_)"/>
    <numFmt numFmtId="167" formatCode="_-&quot;R$ &quot;* #,##0.00_-;&quot;-R$ &quot;* #,##0.00_-;_-&quot;R$ &quot;* \-??_-;_-@_-"/>
    <numFmt numFmtId="168" formatCode="[$R$ -416]* #,##0.00\ ;[$R$ -416]* \(#,##0.00\);[$R$ -416]* \-#\ ;\ @\ "/>
    <numFmt numFmtId="169" formatCode="_-* #,##0.00_-;\-* #,##0.00_-;_-* \-??_-;_-@_-"/>
    <numFmt numFmtId="170" formatCode="0.0"/>
    <numFmt numFmtId="171" formatCode="0.00_ "/>
    <numFmt numFmtId="172" formatCode="d\-mmm\-yyyy;@"/>
    <numFmt numFmtId="173" formatCode="_-* #,##0.000_-;\-* #,##0.000_-;_-* \-??_-;_-@_-"/>
  </numFmts>
  <fonts count="40">
    <font>
      <sz val="11"/>
      <color rgb="FF000000"/>
      <name val="Calibri"/>
      <charset val="1"/>
    </font>
    <font>
      <sz val="10"/>
      <color rgb="FF000000"/>
      <name val="Calibri"/>
      <charset val="134"/>
    </font>
    <font>
      <b/>
      <sz val="11"/>
      <color theme="1"/>
      <name val="Calibri"/>
      <charset val="134"/>
    </font>
    <font>
      <sz val="10"/>
      <name val="Calibri"/>
      <charset val="134"/>
    </font>
    <font>
      <sz val="11"/>
      <color theme="1"/>
      <name val="Calibri"/>
      <charset val="134"/>
    </font>
    <font>
      <sz val="11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sz val="11"/>
      <name val="Calibri"/>
      <charset val="134"/>
      <scheme val="minor"/>
    </font>
    <font>
      <sz val="11"/>
      <name val="Calibri"/>
      <charset val="134"/>
    </font>
    <font>
      <b/>
      <sz val="11"/>
      <color rgb="FFFF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name val="Arial"/>
      <charset val="134"/>
    </font>
    <font>
      <b/>
      <sz val="9"/>
      <color indexed="10"/>
      <name val="Arial"/>
      <charset val="134"/>
    </font>
    <font>
      <b/>
      <sz val="9"/>
      <name val="Arial"/>
      <charset val="134"/>
    </font>
    <font>
      <b/>
      <sz val="9"/>
      <color rgb="FFFF0000"/>
      <name val="Arial"/>
      <charset val="134"/>
    </font>
    <font>
      <sz val="10"/>
      <color rgb="FFFF0000"/>
      <name val="Arial"/>
      <charset val="134"/>
    </font>
    <font>
      <sz val="10"/>
      <color rgb="FF000000"/>
      <name val="Arial"/>
      <charset val="134"/>
    </font>
    <font>
      <b/>
      <sz val="12"/>
      <color rgb="FF000000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10"/>
      <color theme="0"/>
      <name val="Arial"/>
      <charset val="134"/>
    </font>
    <font>
      <sz val="11"/>
      <color rgb="FF000000"/>
      <name val="Calibri"/>
      <charset val="134"/>
    </font>
    <font>
      <b/>
      <i/>
      <sz val="10"/>
      <color rgb="FF000000"/>
      <name val="Arial"/>
      <charset val="134"/>
    </font>
    <font>
      <sz val="9"/>
      <color rgb="FF000000"/>
      <name val="Arial"/>
      <charset val="134"/>
    </font>
    <font>
      <i/>
      <sz val="9"/>
      <name val="Arial"/>
      <charset val="134"/>
    </font>
    <font>
      <b/>
      <sz val="10"/>
      <color rgb="FFFF0000"/>
      <name val="Arial"/>
      <charset val="134"/>
    </font>
    <font>
      <b/>
      <i/>
      <sz val="10"/>
      <color rgb="FFFF0000"/>
      <name val="Arial"/>
      <charset val="134"/>
    </font>
    <font>
      <sz val="11"/>
      <color indexed="8"/>
      <name val="Calibri"/>
      <charset val="134"/>
    </font>
    <font>
      <sz val="10"/>
      <color rgb="FF000000"/>
      <name val="SimSun"/>
      <charset val="134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Calibri"/>
      <charset val="134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11"/>
      </patternFill>
    </fill>
    <fill>
      <patternFill patternType="solid">
        <fgColor indexed="43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9BBB59"/>
      </patternFill>
    </fill>
    <fill>
      <patternFill patternType="solid">
        <fgColor rgb="FFFFFF00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93CDDD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C00000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4">
    <xf numFmtId="0" fontId="0" fillId="0" borderId="0"/>
    <xf numFmtId="169" fontId="23" fillId="0" borderId="0" applyBorder="0" applyProtection="0"/>
    <xf numFmtId="9" fontId="23" fillId="0" borderId="0" applyBorder="0" applyProtection="0"/>
    <xf numFmtId="166" fontId="21" fillId="0" borderId="0" applyBorder="0" applyProtection="0"/>
    <xf numFmtId="167" fontId="23" fillId="0" borderId="0" applyBorder="0" applyProtection="0"/>
    <xf numFmtId="166" fontId="21" fillId="0" borderId="0" applyBorder="0" applyProtection="0"/>
    <xf numFmtId="169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169" fontId="21" fillId="0" borderId="0" applyBorder="0" applyProtection="0"/>
    <xf numFmtId="165" fontId="29" fillId="0" borderId="0" applyFont="0" applyFill="0" applyBorder="0" applyAlignment="0" applyProtection="0"/>
    <xf numFmtId="166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0" fontId="21" fillId="0" borderId="0"/>
    <xf numFmtId="0" fontId="5" fillId="0" borderId="0"/>
    <xf numFmtId="0" fontId="1" fillId="0" borderId="0"/>
    <xf numFmtId="9" fontId="21" fillId="0" borderId="0" applyBorder="0" applyProtection="0"/>
  </cellStyleXfs>
  <cellXfs count="274">
    <xf numFmtId="0" fontId="0" fillId="0" borderId="0" xfId="0"/>
    <xf numFmtId="0" fontId="1" fillId="0" borderId="0" xfId="22"/>
    <xf numFmtId="0" fontId="2" fillId="0" borderId="0" xfId="22" applyFont="1" applyAlignment="1">
      <alignment horizontal="center" vertical="center" wrapText="1"/>
    </xf>
    <xf numFmtId="0" fontId="4" fillId="0" borderId="0" xfId="22" applyFont="1" applyAlignment="1">
      <alignment horizontal="center" vertical="center" wrapText="1"/>
    </xf>
    <xf numFmtId="4" fontId="4" fillId="0" borderId="0" xfId="22" applyNumberFormat="1" applyFont="1" applyAlignment="1">
      <alignment horizontal="center" vertical="center"/>
    </xf>
    <xf numFmtId="0" fontId="4" fillId="0" borderId="0" xfId="22" applyFont="1" applyAlignment="1">
      <alignment horizontal="center" vertical="center"/>
    </xf>
    <xf numFmtId="168" fontId="4" fillId="0" borderId="0" xfId="22" applyNumberFormat="1" applyFont="1" applyAlignment="1">
      <alignment horizontal="center" vertical="center"/>
    </xf>
    <xf numFmtId="0" fontId="6" fillId="4" borderId="15" xfId="21" applyFont="1" applyFill="1" applyBorder="1" applyAlignment="1">
      <alignment horizontal="center" vertical="center" wrapText="1"/>
    </xf>
    <xf numFmtId="0" fontId="7" fillId="0" borderId="14" xfId="21" applyFont="1" applyBorder="1" applyAlignment="1">
      <alignment horizontal="center" vertical="center"/>
    </xf>
    <xf numFmtId="0" fontId="7" fillId="0" borderId="14" xfId="21" applyFont="1" applyBorder="1" applyAlignment="1">
      <alignment wrapText="1"/>
    </xf>
    <xf numFmtId="1" fontId="7" fillId="0" borderId="14" xfId="11" applyNumberFormat="1" applyFont="1" applyFill="1" applyBorder="1" applyAlignment="1" applyProtection="1">
      <alignment horizontal="center" vertical="center"/>
    </xf>
    <xf numFmtId="165" fontId="9" fillId="0" borderId="14" xfId="11" applyFont="1" applyBorder="1" applyProtection="1"/>
    <xf numFmtId="165" fontId="11" fillId="4" borderId="14" xfId="11" applyFont="1" applyFill="1" applyBorder="1" applyProtection="1"/>
    <xf numFmtId="0" fontId="12" fillId="0" borderId="0" xfId="20" applyFont="1" applyAlignment="1">
      <alignment horizontal="center" vertical="center"/>
    </xf>
    <xf numFmtId="0" fontId="12" fillId="0" borderId="0" xfId="20" applyFont="1" applyAlignment="1">
      <alignment vertical="center"/>
    </xf>
    <xf numFmtId="0" fontId="12" fillId="0" borderId="27" xfId="20" applyFont="1" applyBorder="1" applyAlignment="1">
      <alignment vertical="center"/>
    </xf>
    <xf numFmtId="4" fontId="12" fillId="0" borderId="27" xfId="20" applyNumberFormat="1" applyFont="1" applyBorder="1" applyAlignment="1">
      <alignment vertical="center"/>
    </xf>
    <xf numFmtId="0" fontId="14" fillId="0" borderId="27" xfId="20" applyFont="1" applyBorder="1" applyAlignment="1">
      <alignment horizontal="center" vertical="center"/>
    </xf>
    <xf numFmtId="0" fontId="12" fillId="0" borderId="27" xfId="20" applyFont="1" applyBorder="1" applyAlignment="1">
      <alignment vertical="center" wrapText="1"/>
    </xf>
    <xf numFmtId="0" fontId="14" fillId="0" borderId="27" xfId="20" applyFont="1" applyBorder="1" applyAlignment="1">
      <alignment vertical="center" wrapText="1"/>
    </xf>
    <xf numFmtId="0" fontId="12" fillId="0" borderId="0" xfId="20" applyFont="1" applyAlignment="1">
      <alignment vertical="center" wrapText="1"/>
    </xf>
    <xf numFmtId="0" fontId="12" fillId="0" borderId="0" xfId="20" applyFont="1" applyAlignment="1">
      <alignment horizontal="center" vertical="center" wrapText="1"/>
    </xf>
    <xf numFmtId="4" fontId="14" fillId="0" borderId="0" xfId="20" applyNumberFormat="1" applyFont="1" applyAlignment="1">
      <alignment vertical="center"/>
    </xf>
    <xf numFmtId="0" fontId="13" fillId="0" borderId="0" xfId="20" applyFont="1" applyAlignment="1">
      <alignment horizontal="center" vertical="center"/>
    </xf>
    <xf numFmtId="3" fontId="14" fillId="0" borderId="0" xfId="20" applyNumberFormat="1" applyFont="1" applyAlignment="1">
      <alignment vertical="center"/>
    </xf>
    <xf numFmtId="0" fontId="14" fillId="0" borderId="0" xfId="20" applyFont="1" applyAlignment="1">
      <alignment horizontal="center" vertical="center"/>
    </xf>
    <xf numFmtId="0" fontId="13" fillId="6" borderId="28" xfId="20" applyFont="1" applyFill="1" applyBorder="1" applyAlignment="1">
      <alignment horizontal="center" vertical="center"/>
    </xf>
    <xf numFmtId="0" fontId="14" fillId="6" borderId="28" xfId="20" applyFont="1" applyFill="1" applyBorder="1" applyAlignment="1">
      <alignment horizontal="left" vertical="center"/>
    </xf>
    <xf numFmtId="0" fontId="12" fillId="0" borderId="0" xfId="20" applyFont="1" applyAlignment="1">
      <alignment horizontal="right" vertical="center"/>
    </xf>
    <xf numFmtId="0" fontId="14" fillId="0" borderId="0" xfId="20" applyFont="1" applyAlignment="1">
      <alignment horizontal="left" vertical="center" wrapText="1"/>
    </xf>
    <xf numFmtId="0" fontId="12" fillId="8" borderId="27" xfId="20" applyFont="1" applyFill="1" applyBorder="1" applyAlignment="1">
      <alignment horizontal="center" vertical="center" wrapText="1"/>
    </xf>
    <xf numFmtId="0" fontId="14" fillId="0" borderId="0" xfId="20" applyFont="1" applyAlignment="1">
      <alignment vertical="center"/>
    </xf>
    <xf numFmtId="0" fontId="17" fillId="9" borderId="0" xfId="0" applyFont="1" applyFill="1" applyAlignment="1">
      <alignment horizontal="center"/>
    </xf>
    <xf numFmtId="0" fontId="20" fillId="9" borderId="0" xfId="0" applyFont="1" applyFill="1" applyAlignment="1">
      <alignment horizontal="left"/>
    </xf>
    <xf numFmtId="0" fontId="20" fillId="9" borderId="0" xfId="0" applyFont="1" applyFill="1"/>
    <xf numFmtId="0" fontId="17" fillId="9" borderId="19" xfId="0" applyFont="1" applyFill="1" applyBorder="1" applyAlignment="1">
      <alignment horizontal="center"/>
    </xf>
    <xf numFmtId="0" fontId="17" fillId="9" borderId="19" xfId="0" applyFont="1" applyFill="1" applyBorder="1"/>
    <xf numFmtId="0" fontId="17" fillId="9" borderId="20" xfId="0" applyFont="1" applyFill="1" applyBorder="1"/>
    <xf numFmtId="0" fontId="21" fillId="0" borderId="19" xfId="0" applyFont="1" applyBorder="1"/>
    <xf numFmtId="0" fontId="21" fillId="0" borderId="20" xfId="0" applyFont="1" applyBorder="1"/>
    <xf numFmtId="0" fontId="21" fillId="0" borderId="14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167" fontId="17" fillId="0" borderId="14" xfId="4" applyFont="1" applyBorder="1" applyProtection="1"/>
    <xf numFmtId="0" fontId="24" fillId="1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4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9" fillId="12" borderId="0" xfId="0" applyFont="1" applyFill="1" applyAlignment="1">
      <alignment horizontal="left"/>
    </xf>
    <xf numFmtId="164" fontId="19" fillId="12" borderId="0" xfId="0" applyNumberFormat="1" applyFont="1" applyFill="1" applyAlignment="1">
      <alignment horizontal="center"/>
    </xf>
    <xf numFmtId="169" fontId="21" fillId="9" borderId="0" xfId="1" applyFont="1" applyFill="1" applyBorder="1" applyProtection="1"/>
    <xf numFmtId="167" fontId="16" fillId="0" borderId="0" xfId="4" applyFont="1" applyBorder="1" applyAlignment="1" applyProtection="1">
      <alignment horizontal="left"/>
    </xf>
    <xf numFmtId="0" fontId="19" fillId="12" borderId="14" xfId="0" applyFont="1" applyFill="1" applyBorder="1"/>
    <xf numFmtId="10" fontId="17" fillId="0" borderId="14" xfId="2" applyNumberFormat="1" applyFont="1" applyBorder="1" applyAlignment="1" applyProtection="1">
      <alignment horizontal="center"/>
    </xf>
    <xf numFmtId="167" fontId="17" fillId="0" borderId="14" xfId="0" applyNumberFormat="1" applyFont="1" applyBorder="1" applyAlignment="1">
      <alignment horizontal="center"/>
    </xf>
    <xf numFmtId="167" fontId="17" fillId="0" borderId="14" xfId="4" applyFont="1" applyBorder="1" applyAlignment="1" applyProtection="1">
      <alignment horizontal="left"/>
    </xf>
    <xf numFmtId="10" fontId="19" fillId="12" borderId="14" xfId="0" applyNumberFormat="1" applyFont="1" applyFill="1" applyBorder="1" applyAlignment="1">
      <alignment horizontal="center"/>
    </xf>
    <xf numFmtId="0" fontId="19" fillId="12" borderId="0" xfId="0" applyFont="1" applyFill="1" applyAlignment="1">
      <alignment horizontal="center"/>
    </xf>
    <xf numFmtId="167" fontId="21" fillId="0" borderId="0" xfId="4" applyFont="1" applyBorder="1" applyAlignment="1" applyProtection="1">
      <alignment horizontal="left"/>
    </xf>
    <xf numFmtId="167" fontId="21" fillId="14" borderId="0" xfId="4" applyFont="1" applyFill="1" applyBorder="1" applyAlignment="1" applyProtection="1">
      <alignment horizontal="left"/>
    </xf>
    <xf numFmtId="167" fontId="19" fillId="12" borderId="0" xfId="4" applyFont="1" applyFill="1" applyBorder="1" applyAlignment="1" applyProtection="1">
      <alignment horizontal="left"/>
    </xf>
    <xf numFmtId="0" fontId="21" fillId="9" borderId="19" xfId="0" applyFont="1" applyFill="1" applyBorder="1"/>
    <xf numFmtId="0" fontId="21" fillId="9" borderId="20" xfId="0" applyFont="1" applyFill="1" applyBorder="1"/>
    <xf numFmtId="0" fontId="21" fillId="9" borderId="21" xfId="0" applyFont="1" applyFill="1" applyBorder="1"/>
    <xf numFmtId="0" fontId="21" fillId="9" borderId="19" xfId="0" applyFont="1" applyFill="1" applyBorder="1" applyAlignment="1">
      <alignment horizontal="left" vertical="center"/>
    </xf>
    <xf numFmtId="10" fontId="21" fillId="0" borderId="14" xfId="0" applyNumberFormat="1" applyFont="1" applyBorder="1" applyAlignment="1">
      <alignment horizontal="center"/>
    </xf>
    <xf numFmtId="10" fontId="17" fillId="16" borderId="14" xfId="2" applyNumberFormat="1" applyFont="1" applyFill="1" applyBorder="1" applyAlignment="1" applyProtection="1">
      <alignment horizontal="center"/>
    </xf>
    <xf numFmtId="10" fontId="21" fillId="12" borderId="14" xfId="2" applyNumberFormat="1" applyFont="1" applyFill="1" applyBorder="1" applyAlignment="1" applyProtection="1">
      <alignment horizontal="center"/>
    </xf>
    <xf numFmtId="167" fontId="19" fillId="12" borderId="14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12" borderId="0" xfId="0" applyFont="1" applyFill="1"/>
    <xf numFmtId="10" fontId="21" fillId="12" borderId="14" xfId="0" applyNumberFormat="1" applyFont="1" applyFill="1" applyBorder="1"/>
    <xf numFmtId="167" fontId="27" fillId="12" borderId="0" xfId="4" applyFont="1" applyFill="1" applyBorder="1" applyAlignment="1" applyProtection="1">
      <alignment horizontal="left"/>
    </xf>
    <xf numFmtId="0" fontId="28" fillId="1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27" fillId="12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6" fillId="0" borderId="0" xfId="0" applyFont="1" applyAlignment="1">
      <alignment horizontal="right"/>
    </xf>
    <xf numFmtId="0" fontId="17" fillId="16" borderId="14" xfId="0" applyFont="1" applyFill="1" applyBorder="1" applyAlignment="1">
      <alignment horizontal="center"/>
    </xf>
    <xf numFmtId="0" fontId="32" fillId="0" borderId="14" xfId="21" applyFont="1" applyBorder="1" applyAlignment="1">
      <alignment wrapText="1"/>
    </xf>
    <xf numFmtId="0" fontId="32" fillId="0" borderId="14" xfId="21" applyFont="1" applyBorder="1" applyAlignment="1">
      <alignment horizontal="center" vertical="center"/>
    </xf>
    <xf numFmtId="0" fontId="14" fillId="0" borderId="33" xfId="20" applyFont="1" applyBorder="1" applyAlignment="1">
      <alignment vertical="center" wrapText="1"/>
    </xf>
    <xf numFmtId="0" fontId="14" fillId="0" borderId="33" xfId="20" applyFont="1" applyBorder="1" applyAlignment="1">
      <alignment vertical="center"/>
    </xf>
    <xf numFmtId="0" fontId="12" fillId="0" borderId="35" xfId="20" applyFont="1" applyBorder="1" applyAlignment="1">
      <alignment horizontal="center" vertical="center"/>
    </xf>
    <xf numFmtId="0" fontId="14" fillId="0" borderId="15" xfId="20" applyFont="1" applyBorder="1" applyAlignment="1">
      <alignment vertical="center"/>
    </xf>
    <xf numFmtId="0" fontId="34" fillId="8" borderId="36" xfId="20" applyFont="1" applyFill="1" applyBorder="1" applyAlignment="1">
      <alignment horizontal="center" vertical="center" wrapText="1"/>
    </xf>
    <xf numFmtId="0" fontId="34" fillId="0" borderId="37" xfId="20" applyFont="1" applyBorder="1" applyAlignment="1">
      <alignment horizontal="center" vertical="center" wrapText="1"/>
    </xf>
    <xf numFmtId="0" fontId="34" fillId="8" borderId="37" xfId="20" applyFont="1" applyFill="1" applyBorder="1" applyAlignment="1">
      <alignment horizontal="center" vertical="center" wrapText="1"/>
    </xf>
    <xf numFmtId="0" fontId="34" fillId="0" borderId="38" xfId="20" applyFont="1" applyBorder="1" applyAlignment="1">
      <alignment horizontal="center" vertical="center" wrapText="1"/>
    </xf>
    <xf numFmtId="167" fontId="21" fillId="0" borderId="14" xfId="4" applyFont="1" applyBorder="1" applyAlignment="1" applyProtection="1">
      <alignment horizontal="left"/>
    </xf>
    <xf numFmtId="0" fontId="20" fillId="12" borderId="14" xfId="0" applyFont="1" applyFill="1" applyBorder="1" applyAlignment="1">
      <alignment horizontal="center"/>
    </xf>
    <xf numFmtId="167" fontId="20" fillId="12" borderId="14" xfId="4" applyFont="1" applyFill="1" applyBorder="1" applyAlignment="1" applyProtection="1">
      <alignment horizontal="left"/>
    </xf>
    <xf numFmtId="0" fontId="19" fillId="12" borderId="14" xfId="0" applyFont="1" applyFill="1" applyBorder="1" applyAlignment="1">
      <alignment horizontal="center"/>
    </xf>
    <xf numFmtId="167" fontId="19" fillId="12" borderId="14" xfId="4" applyFont="1" applyFill="1" applyBorder="1" applyAlignment="1" applyProtection="1">
      <alignment horizontal="left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7" fillId="9" borderId="14" xfId="0" applyFont="1" applyFill="1" applyBorder="1" applyAlignment="1">
      <alignment horizontal="center"/>
    </xf>
    <xf numFmtId="0" fontId="12" fillId="0" borderId="27" xfId="20" applyFont="1" applyBorder="1" applyAlignment="1">
      <alignment horizontal="center" vertical="center"/>
    </xf>
    <xf numFmtId="0" fontId="12" fillId="0" borderId="27" xfId="20" applyFont="1" applyBorder="1" applyAlignment="1">
      <alignment horizontal="center" vertical="center" wrapText="1"/>
    </xf>
    <xf numFmtId="0" fontId="6" fillId="4" borderId="14" xfId="21" applyFont="1" applyFill="1" applyBorder="1" applyAlignment="1">
      <alignment horizontal="center" vertical="center" wrapText="1"/>
    </xf>
    <xf numFmtId="0" fontId="17" fillId="9" borderId="0" xfId="0" applyFont="1" applyFill="1"/>
    <xf numFmtId="0" fontId="17" fillId="0" borderId="0" xfId="0" applyFont="1"/>
    <xf numFmtId="0" fontId="19" fillId="9" borderId="0" xfId="0" applyFont="1" applyFill="1"/>
    <xf numFmtId="167" fontId="17" fillId="9" borderId="0" xfId="0" applyNumberFormat="1" applyFont="1" applyFill="1"/>
    <xf numFmtId="0" fontId="16" fillId="9" borderId="0" xfId="0" applyFont="1" applyFill="1"/>
    <xf numFmtId="0" fontId="16" fillId="9" borderId="0" xfId="0" applyFont="1" applyFill="1" applyAlignment="1">
      <alignment horizontal="left"/>
    </xf>
    <xf numFmtId="169" fontId="17" fillId="9" borderId="0" xfId="0" applyNumberFormat="1" applyFont="1" applyFill="1"/>
    <xf numFmtId="0" fontId="26" fillId="9" borderId="0" xfId="0" applyFont="1" applyFill="1"/>
    <xf numFmtId="166" fontId="20" fillId="9" borderId="0" xfId="4" applyNumberFormat="1" applyFont="1" applyFill="1" applyBorder="1" applyAlignment="1" applyProtection="1">
      <alignment horizontal="center"/>
    </xf>
    <xf numFmtId="0" fontId="26" fillId="9" borderId="0" xfId="0" applyFont="1" applyFill="1" applyAlignment="1">
      <alignment horizontal="center"/>
    </xf>
    <xf numFmtId="0" fontId="26" fillId="9" borderId="0" xfId="0" applyFont="1" applyFill="1" applyAlignment="1">
      <alignment horizontal="left"/>
    </xf>
    <xf numFmtId="0" fontId="14" fillId="9" borderId="0" xfId="0" applyFont="1" applyFill="1" applyAlignment="1">
      <alignment horizontal="right"/>
    </xf>
    <xf numFmtId="173" fontId="14" fillId="9" borderId="0" xfId="0" applyNumberFormat="1" applyFont="1" applyFill="1" applyAlignment="1">
      <alignment horizontal="right"/>
    </xf>
    <xf numFmtId="166" fontId="20" fillId="9" borderId="0" xfId="4" applyNumberFormat="1" applyFont="1" applyFill="1" applyBorder="1" applyProtection="1"/>
    <xf numFmtId="0" fontId="12" fillId="9" borderId="0" xfId="0" applyFont="1" applyFill="1"/>
    <xf numFmtId="0" fontId="21" fillId="9" borderId="0" xfId="0" applyFont="1" applyFill="1"/>
    <xf numFmtId="167" fontId="17" fillId="0" borderId="0" xfId="4" applyFont="1" applyBorder="1" applyProtection="1"/>
    <xf numFmtId="0" fontId="17" fillId="9" borderId="0" xfId="0" applyFont="1" applyFill="1" applyAlignment="1">
      <alignment vertical="center"/>
    </xf>
    <xf numFmtId="0" fontId="16" fillId="0" borderId="0" xfId="0" applyFont="1"/>
    <xf numFmtId="4" fontId="21" fillId="9" borderId="0" xfId="0" applyNumberFormat="1" applyFont="1" applyFill="1"/>
    <xf numFmtId="0" fontId="35" fillId="9" borderId="0" xfId="0" applyFont="1" applyFill="1"/>
    <xf numFmtId="4" fontId="16" fillId="9" borderId="0" xfId="0" applyNumberFormat="1" applyFont="1" applyFill="1"/>
    <xf numFmtId="170" fontId="21" fillId="14" borderId="14" xfId="0" applyNumberFormat="1" applyFont="1" applyFill="1" applyBorder="1" applyAlignment="1" applyProtection="1">
      <alignment horizontal="center"/>
      <protection locked="0"/>
    </xf>
    <xf numFmtId="2" fontId="21" fillId="14" borderId="14" xfId="0" applyNumberFormat="1" applyFont="1" applyFill="1" applyBorder="1" applyAlignment="1" applyProtection="1">
      <alignment horizontal="center"/>
      <protection locked="0"/>
    </xf>
    <xf numFmtId="0" fontId="17" fillId="14" borderId="14" xfId="0" applyFont="1" applyFill="1" applyBorder="1" applyAlignment="1" applyProtection="1">
      <alignment horizontal="center"/>
      <protection locked="0"/>
    </xf>
    <xf numFmtId="167" fontId="17" fillId="14" borderId="14" xfId="4" applyFont="1" applyFill="1" applyBorder="1" applyProtection="1">
      <protection locked="0"/>
    </xf>
    <xf numFmtId="9" fontId="23" fillId="5" borderId="14" xfId="2" applyFill="1" applyBorder="1" applyAlignment="1" applyProtection="1">
      <alignment horizontal="center"/>
      <protection locked="0"/>
    </xf>
    <xf numFmtId="0" fontId="17" fillId="5" borderId="14" xfId="0" applyFont="1" applyFill="1" applyBorder="1" applyAlignment="1" applyProtection="1">
      <alignment horizontal="center"/>
      <protection locked="0"/>
    </xf>
    <xf numFmtId="167" fontId="17" fillId="5" borderId="14" xfId="4" applyFont="1" applyFill="1" applyBorder="1" applyProtection="1">
      <protection locked="0"/>
    </xf>
    <xf numFmtId="10" fontId="21" fillId="5" borderId="14" xfId="0" applyNumberFormat="1" applyFont="1" applyFill="1" applyBorder="1" applyAlignment="1" applyProtection="1">
      <alignment horizontal="center"/>
      <protection locked="0"/>
    </xf>
    <xf numFmtId="10" fontId="17" fillId="5" borderId="14" xfId="2" applyNumberFormat="1" applyFont="1" applyFill="1" applyBorder="1" applyAlignment="1" applyProtection="1">
      <alignment horizontal="center"/>
      <protection locked="0"/>
    </xf>
    <xf numFmtId="10" fontId="21" fillId="14" borderId="14" xfId="0" applyNumberFormat="1" applyFont="1" applyFill="1" applyBorder="1" applyAlignment="1" applyProtection="1">
      <alignment horizontal="center"/>
      <protection locked="0"/>
    </xf>
    <xf numFmtId="10" fontId="21" fillId="14" borderId="21" xfId="0" applyNumberFormat="1" applyFont="1" applyFill="1" applyBorder="1" applyAlignment="1" applyProtection="1">
      <alignment horizontal="center"/>
      <protection locked="0"/>
    </xf>
    <xf numFmtId="3" fontId="34" fillId="5" borderId="27" xfId="20" applyNumberFormat="1" applyFont="1" applyFill="1" applyBorder="1" applyAlignment="1" applyProtection="1">
      <alignment vertical="center"/>
      <protection locked="0"/>
    </xf>
    <xf numFmtId="0" fontId="5" fillId="0" borderId="0" xfId="21"/>
    <xf numFmtId="0" fontId="10" fillId="0" borderId="0" xfId="21" applyFont="1" applyAlignment="1">
      <alignment wrapText="1"/>
    </xf>
    <xf numFmtId="0" fontId="17" fillId="0" borderId="33" xfId="0" applyFont="1" applyBorder="1" applyAlignment="1">
      <alignment horizontal="center" vertical="center"/>
    </xf>
    <xf numFmtId="10" fontId="17" fillId="5" borderId="14" xfId="0" applyNumberFormat="1" applyFont="1" applyFill="1" applyBorder="1" applyAlignment="1" applyProtection="1">
      <alignment horizontal="center"/>
      <protection locked="0"/>
    </xf>
    <xf numFmtId="10" fontId="17" fillId="5" borderId="21" xfId="2" applyNumberFormat="1" applyFont="1" applyFill="1" applyBorder="1" applyAlignment="1" applyProtection="1">
      <alignment horizontal="center"/>
      <protection locked="0"/>
    </xf>
    <xf numFmtId="10" fontId="17" fillId="5" borderId="0" xfId="2" applyNumberFormat="1" applyFont="1" applyFill="1" applyBorder="1" applyAlignment="1" applyProtection="1">
      <alignment horizontal="center"/>
      <protection locked="0"/>
    </xf>
    <xf numFmtId="171" fontId="8" fillId="5" borderId="33" xfId="21" applyNumberFormat="1" applyFont="1" applyFill="1" applyBorder="1" applyAlignment="1" applyProtection="1">
      <alignment horizontal="center" vertical="center"/>
      <protection locked="0"/>
    </xf>
    <xf numFmtId="0" fontId="5" fillId="5" borderId="0" xfId="21" applyFill="1"/>
    <xf numFmtId="0" fontId="3" fillId="0" borderId="33" xfId="0" applyFont="1" applyBorder="1" applyAlignment="1">
      <alignment horizontal="justify" vertical="top" wrapText="1"/>
    </xf>
    <xf numFmtId="0" fontId="3" fillId="0" borderId="33" xfId="0" applyFont="1" applyBorder="1" applyAlignment="1">
      <alignment horizontal="center" vertical="center"/>
    </xf>
    <xf numFmtId="167" fontId="3" fillId="14" borderId="33" xfId="4" applyFont="1" applyFill="1" applyBorder="1" applyAlignment="1" applyProtection="1">
      <alignment horizontal="center" vertical="center"/>
      <protection locked="0"/>
    </xf>
    <xf numFmtId="167" fontId="3" fillId="0" borderId="33" xfId="4" applyFont="1" applyBorder="1" applyAlignment="1" applyProtection="1">
      <alignment horizontal="center" vertical="center"/>
    </xf>
    <xf numFmtId="0" fontId="3" fillId="17" borderId="4" xfId="22" applyFont="1" applyFill="1" applyBorder="1"/>
    <xf numFmtId="0" fontId="37" fillId="17" borderId="4" xfId="22" applyFont="1" applyFill="1" applyBorder="1" applyAlignment="1">
      <alignment horizontal="center"/>
    </xf>
    <xf numFmtId="167" fontId="38" fillId="0" borderId="8" xfId="4" applyFont="1" applyBorder="1" applyAlignment="1">
      <alignment horizontal="center" vertical="center"/>
    </xf>
    <xf numFmtId="4" fontId="0" fillId="0" borderId="0" xfId="0" applyNumberFormat="1"/>
    <xf numFmtId="167" fontId="23" fillId="5" borderId="0" xfId="4" applyFill="1"/>
    <xf numFmtId="4" fontId="0" fillId="18" borderId="0" xfId="0" applyNumberFormat="1" applyFill="1"/>
    <xf numFmtId="0" fontId="38" fillId="19" borderId="0" xfId="0" applyFont="1" applyFill="1"/>
    <xf numFmtId="167" fontId="38" fillId="19" borderId="0" xfId="4" applyFont="1" applyFill="1"/>
    <xf numFmtId="0" fontId="18" fillId="10" borderId="29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center"/>
    </xf>
    <xf numFmtId="0" fontId="31" fillId="9" borderId="0" xfId="0" applyFont="1" applyFill="1" applyAlignment="1">
      <alignment horizontal="left"/>
    </xf>
    <xf numFmtId="0" fontId="21" fillId="11" borderId="0" xfId="0" applyFont="1" applyFill="1" applyAlignment="1" applyProtection="1">
      <alignment horizontal="center"/>
      <protection locked="0"/>
    </xf>
    <xf numFmtId="17" fontId="17" fillId="5" borderId="0" xfId="0" applyNumberFormat="1" applyFont="1" applyFill="1" applyAlignment="1" applyProtection="1">
      <alignment horizontal="left"/>
      <protection locked="0"/>
    </xf>
    <xf numFmtId="0" fontId="17" fillId="9" borderId="0" xfId="0" applyFont="1" applyFill="1" applyAlignment="1">
      <alignment horizontal="center"/>
    </xf>
    <xf numFmtId="0" fontId="17" fillId="9" borderId="14" xfId="0" applyFont="1" applyFill="1" applyBorder="1" applyAlignment="1">
      <alignment horizontal="left"/>
    </xf>
    <xf numFmtId="172" fontId="17" fillId="11" borderId="33" xfId="0" applyNumberFormat="1" applyFont="1" applyFill="1" applyBorder="1" applyAlignment="1" applyProtection="1">
      <alignment horizontal="center"/>
      <protection locked="0"/>
    </xf>
    <xf numFmtId="0" fontId="21" fillId="9" borderId="14" xfId="0" applyFont="1" applyFill="1" applyBorder="1" applyAlignment="1">
      <alignment horizontal="center"/>
    </xf>
    <xf numFmtId="0" fontId="17" fillId="9" borderId="19" xfId="0" applyFont="1" applyFill="1" applyBorder="1" applyAlignment="1">
      <alignment horizontal="left"/>
    </xf>
    <xf numFmtId="0" fontId="17" fillId="11" borderId="14" xfId="0" applyFont="1" applyFill="1" applyBorder="1" applyAlignment="1" applyProtection="1">
      <alignment horizontal="center"/>
      <protection locked="0"/>
    </xf>
    <xf numFmtId="0" fontId="17" fillId="9" borderId="14" xfId="0" applyFont="1" applyFill="1" applyBorder="1" applyAlignment="1">
      <alignment horizontal="center"/>
    </xf>
    <xf numFmtId="0" fontId="19" fillId="11" borderId="14" xfId="0" applyFont="1" applyFill="1" applyBorder="1" applyAlignment="1" applyProtection="1">
      <alignment horizontal="center"/>
      <protection locked="0"/>
    </xf>
    <xf numFmtId="0" fontId="17" fillId="9" borderId="21" xfId="0" applyFont="1" applyFill="1" applyBorder="1" applyAlignment="1">
      <alignment horizontal="center"/>
    </xf>
    <xf numFmtId="0" fontId="19" fillId="9" borderId="14" xfId="0" applyFont="1" applyFill="1" applyBorder="1" applyAlignment="1">
      <alignment horizontal="left"/>
    </xf>
    <xf numFmtId="0" fontId="19" fillId="12" borderId="15" xfId="0" applyFont="1" applyFill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5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64" fontId="17" fillId="5" borderId="14" xfId="0" applyNumberFormat="1" applyFont="1" applyFill="1" applyBorder="1" applyAlignment="1" applyProtection="1">
      <alignment horizontal="center"/>
      <protection locked="0"/>
    </xf>
    <xf numFmtId="172" fontId="17" fillId="5" borderId="14" xfId="0" applyNumberFormat="1" applyFont="1" applyFill="1" applyBorder="1" applyAlignment="1" applyProtection="1">
      <alignment horizontal="center"/>
      <protection locked="0"/>
    </xf>
    <xf numFmtId="0" fontId="17" fillId="0" borderId="30" xfId="0" applyFont="1" applyBorder="1" applyAlignment="1">
      <alignment horizontal="center"/>
    </xf>
    <xf numFmtId="0" fontId="19" fillId="10" borderId="14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left"/>
    </xf>
    <xf numFmtId="164" fontId="19" fillId="12" borderId="14" xfId="0" applyNumberFormat="1" applyFont="1" applyFill="1" applyBorder="1" applyAlignment="1">
      <alignment horizontal="center"/>
    </xf>
    <xf numFmtId="167" fontId="21" fillId="0" borderId="14" xfId="4" applyFont="1" applyBorder="1" applyAlignment="1" applyProtection="1">
      <alignment horizontal="left"/>
    </xf>
    <xf numFmtId="0" fontId="17" fillId="9" borderId="0" xfId="0" applyFont="1" applyFill="1" applyAlignment="1">
      <alignment horizontal="left"/>
    </xf>
    <xf numFmtId="0" fontId="19" fillId="12" borderId="14" xfId="0" applyFont="1" applyFill="1" applyBorder="1" applyAlignment="1">
      <alignment horizontal="center"/>
    </xf>
    <xf numFmtId="167" fontId="21" fillId="0" borderId="14" xfId="4" applyFont="1" applyBorder="1" applyAlignment="1" applyProtection="1">
      <alignment horizontal="center" vertical="center"/>
    </xf>
    <xf numFmtId="167" fontId="19" fillId="12" borderId="14" xfId="4" applyFont="1" applyFill="1" applyBorder="1" applyAlignment="1" applyProtection="1">
      <alignment horizontal="left"/>
    </xf>
    <xf numFmtId="0" fontId="22" fillId="13" borderId="14" xfId="0" applyFont="1" applyFill="1" applyBorder="1" applyAlignment="1">
      <alignment horizontal="center" wrapText="1"/>
    </xf>
    <xf numFmtId="0" fontId="17" fillId="9" borderId="0" xfId="0" applyFont="1" applyFill="1" applyAlignment="1">
      <alignment horizontal="left" vertical="center" wrapText="1"/>
    </xf>
    <xf numFmtId="0" fontId="17" fillId="0" borderId="20" xfId="0" applyFont="1" applyBorder="1" applyAlignment="1">
      <alignment horizontal="center"/>
    </xf>
    <xf numFmtId="0" fontId="19" fillId="12" borderId="14" xfId="0" applyFont="1" applyFill="1" applyBorder="1" applyAlignment="1">
      <alignment horizontal="center" wrapText="1"/>
    </xf>
    <xf numFmtId="0" fontId="22" fillId="13" borderId="14" xfId="0" applyFont="1" applyFill="1" applyBorder="1" applyAlignment="1">
      <alignment horizontal="center" vertical="center" wrapText="1"/>
    </xf>
    <xf numFmtId="0" fontId="14" fillId="15" borderId="0" xfId="0" applyFont="1" applyFill="1" applyAlignment="1">
      <alignment horizontal="center"/>
    </xf>
    <xf numFmtId="0" fontId="21" fillId="5" borderId="14" xfId="0" applyFont="1" applyFill="1" applyBorder="1" applyAlignment="1" applyProtection="1">
      <alignment horizontal="left"/>
      <protection locked="0"/>
    </xf>
    <xf numFmtId="167" fontId="20" fillId="5" borderId="14" xfId="4" applyFont="1" applyFill="1" applyBorder="1" applyAlignment="1" applyProtection="1">
      <alignment horizontal="left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7" fontId="20" fillId="0" borderId="14" xfId="4" applyFont="1" applyBorder="1" applyAlignment="1" applyProtection="1">
      <alignment horizontal="center" vertical="center"/>
    </xf>
    <xf numFmtId="167" fontId="20" fillId="9" borderId="14" xfId="4" applyFont="1" applyFill="1" applyBorder="1" applyAlignment="1" applyProtection="1">
      <alignment horizontal="center" vertical="center"/>
    </xf>
    <xf numFmtId="0" fontId="17" fillId="5" borderId="19" xfId="0" applyFont="1" applyFill="1" applyBorder="1" applyAlignment="1" applyProtection="1">
      <alignment horizontal="left" vertical="center" wrapText="1"/>
      <protection locked="0"/>
    </xf>
    <xf numFmtId="0" fontId="17" fillId="5" borderId="20" xfId="0" applyFont="1" applyFill="1" applyBorder="1" applyAlignment="1" applyProtection="1">
      <alignment horizontal="left" vertical="center" wrapText="1"/>
      <protection locked="0"/>
    </xf>
    <xf numFmtId="0" fontId="17" fillId="5" borderId="21" xfId="0" applyFont="1" applyFill="1" applyBorder="1" applyAlignment="1" applyProtection="1">
      <alignment horizontal="left" vertical="center" wrapText="1"/>
      <protection locked="0"/>
    </xf>
    <xf numFmtId="0" fontId="20" fillId="9" borderId="0" xfId="0" applyFont="1" applyFill="1" applyAlignment="1">
      <alignment horizontal="center"/>
    </xf>
    <xf numFmtId="0" fontId="21" fillId="9" borderId="32" xfId="0" applyFont="1" applyFill="1" applyBorder="1" applyAlignment="1">
      <alignment horizontal="center"/>
    </xf>
    <xf numFmtId="0" fontId="20" fillId="12" borderId="14" xfId="0" applyFont="1" applyFill="1" applyBorder="1" applyAlignment="1">
      <alignment horizontal="left"/>
    </xf>
    <xf numFmtId="0" fontId="20" fillId="12" borderId="14" xfId="0" applyFont="1" applyFill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21" fillId="9" borderId="0" xfId="0" applyFont="1" applyFill="1" applyAlignment="1">
      <alignment horizontal="left" wrapText="1"/>
    </xf>
    <xf numFmtId="0" fontId="17" fillId="5" borderId="14" xfId="0" applyFont="1" applyFill="1" applyBorder="1" applyAlignment="1" applyProtection="1">
      <alignment horizontal="left"/>
      <protection locked="0"/>
    </xf>
    <xf numFmtId="167" fontId="17" fillId="14" borderId="14" xfId="4" applyFont="1" applyFill="1" applyBorder="1" applyProtection="1">
      <protection locked="0"/>
    </xf>
    <xf numFmtId="0" fontId="16" fillId="9" borderId="0" xfId="0" applyFont="1" applyFill="1" applyAlignment="1">
      <alignment horizontal="left"/>
    </xf>
    <xf numFmtId="0" fontId="21" fillId="0" borderId="14" xfId="0" applyFont="1" applyBorder="1" applyAlignment="1">
      <alignment horizontal="right"/>
    </xf>
    <xf numFmtId="0" fontId="16" fillId="0" borderId="30" xfId="0" applyFont="1" applyBorder="1" applyAlignment="1">
      <alignment horizontal="center"/>
    </xf>
    <xf numFmtId="0" fontId="21" fillId="9" borderId="14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20" fillId="12" borderId="21" xfId="0" applyFont="1" applyFill="1" applyBorder="1" applyAlignment="1">
      <alignment horizontal="center"/>
    </xf>
    <xf numFmtId="167" fontId="20" fillId="12" borderId="14" xfId="4" applyFont="1" applyFill="1" applyBorder="1" applyAlignment="1" applyProtection="1">
      <alignment horizontal="left"/>
    </xf>
    <xf numFmtId="0" fontId="12" fillId="0" borderId="27" xfId="20" applyFont="1" applyBorder="1" applyAlignment="1">
      <alignment horizontal="center" vertical="center" wrapText="1"/>
    </xf>
    <xf numFmtId="0" fontId="12" fillId="0" borderId="27" xfId="20" applyFont="1" applyBorder="1" applyAlignment="1">
      <alignment horizontal="left" vertical="center" wrapText="1"/>
    </xf>
    <xf numFmtId="0" fontId="14" fillId="6" borderId="28" xfId="20" applyFont="1" applyFill="1" applyBorder="1" applyAlignment="1">
      <alignment horizontal="right" vertical="center"/>
    </xf>
    <xf numFmtId="0" fontId="14" fillId="7" borderId="28" xfId="20" applyFont="1" applyFill="1" applyBorder="1" applyAlignment="1">
      <alignment horizontal="right" vertical="center"/>
    </xf>
    <xf numFmtId="0" fontId="13" fillId="7" borderId="28" xfId="20" applyFont="1" applyFill="1" applyBorder="1" applyAlignment="1">
      <alignment horizontal="center" vertical="center"/>
    </xf>
    <xf numFmtId="0" fontId="13" fillId="7" borderId="34" xfId="20" applyFont="1" applyFill="1" applyBorder="1" applyAlignment="1">
      <alignment horizontal="center" vertical="center"/>
    </xf>
    <xf numFmtId="0" fontId="12" fillId="0" borderId="27" xfId="20" applyFont="1" applyBorder="1" applyAlignment="1">
      <alignment horizontal="center" vertical="center"/>
    </xf>
    <xf numFmtId="0" fontId="14" fillId="0" borderId="15" xfId="20" applyFont="1" applyBorder="1" applyAlignment="1">
      <alignment horizontal="center" vertical="center" wrapText="1"/>
    </xf>
    <xf numFmtId="0" fontId="14" fillId="0" borderId="33" xfId="20" applyFont="1" applyBorder="1" applyAlignment="1">
      <alignment horizontal="center" vertical="center" wrapText="1"/>
    </xf>
    <xf numFmtId="0" fontId="14" fillId="0" borderId="0" xfId="20" applyFont="1" applyAlignment="1">
      <alignment vertical="center" wrapText="1"/>
    </xf>
    <xf numFmtId="0" fontId="12" fillId="0" borderId="0" xfId="20" applyFont="1" applyAlignment="1">
      <alignment horizontal="left" vertical="center" wrapText="1"/>
    </xf>
    <xf numFmtId="0" fontId="15" fillId="0" borderId="0" xfId="20" applyFont="1" applyAlignment="1">
      <alignment horizontal="left" vertical="center"/>
    </xf>
    <xf numFmtId="0" fontId="6" fillId="4" borderId="14" xfId="21" applyFont="1" applyFill="1" applyBorder="1" applyAlignment="1">
      <alignment horizontal="center" vertical="center" wrapText="1"/>
    </xf>
    <xf numFmtId="0" fontId="11" fillId="4" borderId="19" xfId="21" applyFont="1" applyFill="1" applyBorder="1" applyAlignment="1">
      <alignment horizontal="center"/>
    </xf>
    <xf numFmtId="0" fontId="11" fillId="4" borderId="20" xfId="21" applyFont="1" applyFill="1" applyBorder="1" applyAlignment="1">
      <alignment horizontal="center"/>
    </xf>
    <xf numFmtId="0" fontId="11" fillId="4" borderId="21" xfId="21" applyFont="1" applyFill="1" applyBorder="1" applyAlignment="1">
      <alignment horizontal="center"/>
    </xf>
    <xf numFmtId="0" fontId="33" fillId="0" borderId="16" xfId="21" applyFont="1" applyBorder="1" applyAlignment="1">
      <alignment horizontal="center" wrapText="1"/>
    </xf>
    <xf numFmtId="0" fontId="10" fillId="0" borderId="22" xfId="21" applyFont="1" applyBorder="1" applyAlignment="1">
      <alignment horizontal="center" wrapText="1"/>
    </xf>
    <xf numFmtId="0" fontId="10" fillId="0" borderId="23" xfId="21" applyFont="1" applyBorder="1" applyAlignment="1">
      <alignment horizontal="center" wrapText="1"/>
    </xf>
    <xf numFmtId="0" fontId="10" fillId="0" borderId="17" xfId="21" applyFont="1" applyBorder="1" applyAlignment="1">
      <alignment horizontal="center" wrapText="1"/>
    </xf>
    <xf numFmtId="0" fontId="10" fillId="0" borderId="0" xfId="21" applyFont="1" applyAlignment="1">
      <alignment horizontal="center" wrapText="1"/>
    </xf>
    <xf numFmtId="0" fontId="10" fillId="0" borderId="24" xfId="21" applyFont="1" applyBorder="1" applyAlignment="1">
      <alignment horizontal="center" wrapText="1"/>
    </xf>
    <xf numFmtId="0" fontId="10" fillId="0" borderId="18" xfId="21" applyFont="1" applyBorder="1" applyAlignment="1">
      <alignment horizontal="center" wrapText="1"/>
    </xf>
    <xf numFmtId="0" fontId="10" fillId="0" borderId="25" xfId="21" applyFont="1" applyBorder="1" applyAlignment="1">
      <alignment horizontal="center" wrapText="1"/>
    </xf>
    <xf numFmtId="0" fontId="10" fillId="0" borderId="26" xfId="21" applyFont="1" applyBorder="1" applyAlignment="1">
      <alignment horizontal="center" wrapText="1"/>
    </xf>
    <xf numFmtId="0" fontId="2" fillId="2" borderId="1" xfId="22" applyFont="1" applyFill="1" applyBorder="1" applyAlignment="1">
      <alignment horizontal="center" vertical="center" wrapText="1"/>
    </xf>
    <xf numFmtId="0" fontId="3" fillId="0" borderId="2" xfId="22" applyFont="1" applyBorder="1"/>
    <xf numFmtId="0" fontId="3" fillId="0" borderId="11" xfId="22" applyFont="1" applyBorder="1"/>
    <xf numFmtId="0" fontId="2" fillId="3" borderId="1" xfId="22" applyFont="1" applyFill="1" applyBorder="1" applyAlignment="1">
      <alignment horizontal="center" vertical="center" wrapText="1"/>
    </xf>
    <xf numFmtId="0" fontId="2" fillId="2" borderId="3" xfId="22" applyFont="1" applyFill="1" applyBorder="1" applyAlignment="1">
      <alignment horizontal="center" vertical="center"/>
    </xf>
    <xf numFmtId="0" fontId="3" fillId="0" borderId="4" xfId="22" applyFont="1" applyBorder="1"/>
    <xf numFmtId="0" fontId="3" fillId="0" borderId="12" xfId="22" applyFont="1" applyBorder="1"/>
    <xf numFmtId="0" fontId="2" fillId="3" borderId="3" xfId="22" applyFont="1" applyFill="1" applyBorder="1" applyAlignment="1">
      <alignment horizontal="center" vertical="center" wrapText="1"/>
    </xf>
    <xf numFmtId="0" fontId="3" fillId="0" borderId="5" xfId="22" applyFont="1" applyBorder="1"/>
    <xf numFmtId="3" fontId="2" fillId="3" borderId="6" xfId="22" applyNumberFormat="1" applyFont="1" applyFill="1" applyBorder="1" applyAlignment="1">
      <alignment horizontal="center" vertical="center" wrapText="1"/>
    </xf>
    <xf numFmtId="168" fontId="2" fillId="3" borderId="6" xfId="22" applyNumberFormat="1" applyFont="1" applyFill="1" applyBorder="1" applyAlignment="1">
      <alignment horizontal="center" vertical="center" wrapText="1"/>
    </xf>
    <xf numFmtId="0" fontId="2" fillId="3" borderId="3" xfId="22" applyFont="1" applyFill="1" applyBorder="1" applyAlignment="1">
      <alignment horizontal="center" vertical="center"/>
    </xf>
    <xf numFmtId="168" fontId="2" fillId="3" borderId="6" xfId="22" applyNumberFormat="1" applyFont="1" applyFill="1" applyBorder="1" applyAlignment="1">
      <alignment horizontal="center" vertical="center"/>
    </xf>
    <xf numFmtId="0" fontId="2" fillId="0" borderId="7" xfId="22" applyFont="1" applyBorder="1" applyAlignment="1">
      <alignment horizontal="center" vertical="center" wrapText="1"/>
    </xf>
    <xf numFmtId="0" fontId="3" fillId="0" borderId="8" xfId="22" applyFont="1" applyBorder="1"/>
    <xf numFmtId="0" fontId="3" fillId="0" borderId="9" xfId="22" applyFont="1" applyBorder="1"/>
    <xf numFmtId="4" fontId="2" fillId="0" borderId="10" xfId="22" applyNumberFormat="1" applyFont="1" applyBorder="1" applyAlignment="1">
      <alignment horizontal="center" vertical="center" wrapText="1"/>
    </xf>
    <xf numFmtId="168" fontId="2" fillId="0" borderId="10" xfId="22" applyNumberFormat="1" applyFont="1" applyBorder="1" applyAlignment="1">
      <alignment horizontal="center" vertical="center" wrapText="1"/>
    </xf>
    <xf numFmtId="0" fontId="3" fillId="0" borderId="13" xfId="22" applyFont="1" applyBorder="1"/>
    <xf numFmtId="168" fontId="39" fillId="3" borderId="6" xfId="22" applyNumberFormat="1" applyFont="1" applyFill="1" applyBorder="1" applyAlignment="1">
      <alignment horizontal="center" vertical="center" wrapText="1"/>
    </xf>
    <xf numFmtId="0" fontId="2" fillId="0" borderId="10" xfId="22" applyFont="1" applyBorder="1" applyAlignment="1">
      <alignment horizontal="center" vertical="center" wrapText="1"/>
    </xf>
    <xf numFmtId="0" fontId="36" fillId="20" borderId="33" xfId="0" applyFont="1" applyFill="1" applyBorder="1" applyAlignment="1">
      <alignment horizontal="center" vertical="center" wrapText="1"/>
    </xf>
    <xf numFmtId="0" fontId="36" fillId="20" borderId="19" xfId="0" applyFont="1" applyFill="1" applyBorder="1" applyAlignment="1">
      <alignment horizontal="center"/>
    </xf>
    <xf numFmtId="167" fontId="36" fillId="20" borderId="33" xfId="4" applyFont="1" applyFill="1" applyBorder="1" applyAlignment="1" applyProtection="1">
      <alignment horizontal="center" vertical="center"/>
    </xf>
    <xf numFmtId="167" fontId="3" fillId="20" borderId="33" xfId="4" applyFont="1" applyFill="1" applyBorder="1" applyAlignment="1" applyProtection="1">
      <alignment horizontal="center" vertical="center"/>
    </xf>
    <xf numFmtId="0" fontId="36" fillId="20" borderId="33" xfId="0" applyFont="1" applyFill="1" applyBorder="1" applyAlignment="1">
      <alignment horizontal="center"/>
    </xf>
    <xf numFmtId="166" fontId="36" fillId="20" borderId="33" xfId="0" applyNumberFormat="1" applyFont="1" applyFill="1" applyBorder="1"/>
  </cellXfs>
  <cellStyles count="24">
    <cellStyle name="Moeda" xfId="4" builtinId="4"/>
    <cellStyle name="Moeda 2" xfId="10"/>
    <cellStyle name="Moeda 2 2" xfId="6"/>
    <cellStyle name="Moeda 2 3" xfId="14"/>
    <cellStyle name="Moeda 3" xfId="11"/>
    <cellStyle name="Moeda 5 2" xfId="12"/>
    <cellStyle name="Moeda 5 3" xfId="3"/>
    <cellStyle name="Moeda 5 4" xfId="13"/>
    <cellStyle name="Moeda 5 5" xfId="9"/>
    <cellStyle name="Moeda 6 2" xfId="8"/>
    <cellStyle name="Moeda 6 3" xfId="15"/>
    <cellStyle name="Moeda 6 4" xfId="16"/>
    <cellStyle name="Moeda 6 5" xfId="17"/>
    <cellStyle name="Moeda 7 2" xfId="18"/>
    <cellStyle name="Moeda 7 3" xfId="7"/>
    <cellStyle name="Moeda 7 4" xfId="19"/>
    <cellStyle name="Moeda 7 5" xfId="5"/>
    <cellStyle name="Normal" xfId="0" builtinId="0"/>
    <cellStyle name="Normal 2" xfId="20"/>
    <cellStyle name="Normal 3" xfId="21"/>
    <cellStyle name="Normal 4" xfId="22"/>
    <cellStyle name="Porcentagem" xfId="2" builtinId="5"/>
    <cellStyle name="Porcentagem 2" xfId="23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BBB59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</xdr:colOff>
      <xdr:row>2</xdr:row>
      <xdr:rowOff>238126</xdr:rowOff>
    </xdr:from>
    <xdr:to>
      <xdr:col>11</xdr:col>
      <xdr:colOff>85726</xdr:colOff>
      <xdr:row>3</xdr:row>
      <xdr:rowOff>183336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7" y="800101"/>
          <a:ext cx="1914524" cy="440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135"/>
  <sheetViews>
    <sheetView view="pageBreakPreview" topLeftCell="A100" zoomScaleNormal="115" zoomScaleSheetLayoutView="100" workbookViewId="0">
      <selection activeCell="O97" sqref="O97"/>
    </sheetView>
  </sheetViews>
  <sheetFormatPr defaultColWidth="9.140625" defaultRowHeight="15"/>
  <cols>
    <col min="1" max="1" width="2.42578125" style="106" customWidth="1"/>
    <col min="2" max="2" width="3.140625" style="44" customWidth="1"/>
    <col min="3" max="3" width="16.5703125" style="106" customWidth="1"/>
    <col min="4" max="4" width="17.85546875" style="106" customWidth="1"/>
    <col min="5" max="5" width="11.85546875" style="106" customWidth="1"/>
    <col min="6" max="6" width="13.5703125" style="106" customWidth="1"/>
    <col min="7" max="7" width="11.140625" style="106" customWidth="1"/>
    <col min="8" max="8" width="10.5703125" style="106" customWidth="1"/>
    <col min="9" max="9" width="10.28515625" style="106" customWidth="1"/>
    <col min="10" max="10" width="13.28515625" style="106" customWidth="1"/>
    <col min="11" max="11" width="10.140625" style="106" hidden="1" customWidth="1"/>
    <col min="12" max="12" width="2.42578125" style="105" customWidth="1"/>
    <col min="13" max="13" width="14.42578125" style="105" customWidth="1"/>
    <col min="14" max="14" width="14" style="105" customWidth="1"/>
    <col min="15" max="28" width="9.140625" style="105"/>
    <col min="29" max="29" width="9.7109375" style="105" customWidth="1"/>
    <col min="30" max="49" width="9.140625" style="105"/>
    <col min="50" max="1024" width="9.140625" style="106"/>
  </cols>
  <sheetData>
    <row r="1" spans="1:13">
      <c r="A1" s="105"/>
      <c r="B1" s="32"/>
      <c r="C1" s="105"/>
      <c r="D1" s="105"/>
      <c r="E1" s="105"/>
      <c r="F1" s="105"/>
      <c r="G1" s="105"/>
      <c r="H1" s="105"/>
      <c r="I1" s="105"/>
      <c r="J1" s="105"/>
      <c r="K1" s="105"/>
    </row>
    <row r="2" spans="1:13" ht="21" customHeight="1">
      <c r="A2" s="105"/>
      <c r="B2" s="159" t="s">
        <v>0</v>
      </c>
      <c r="C2" s="159"/>
      <c r="D2" s="159"/>
      <c r="E2" s="159"/>
      <c r="F2" s="159"/>
      <c r="G2" s="159"/>
      <c r="H2" s="159"/>
      <c r="I2" s="159"/>
      <c r="J2" s="159"/>
      <c r="K2" s="43"/>
    </row>
    <row r="3" spans="1:13" ht="15" customHeight="1">
      <c r="A3" s="105"/>
      <c r="B3" s="160"/>
      <c r="C3" s="160"/>
      <c r="D3" s="160"/>
      <c r="E3" s="160"/>
      <c r="F3" s="160"/>
      <c r="G3" s="160"/>
      <c r="H3" s="160"/>
      <c r="I3" s="160"/>
      <c r="J3" s="160"/>
      <c r="K3" s="44"/>
    </row>
    <row r="4" spans="1:13" ht="15" customHeight="1">
      <c r="A4" s="105"/>
      <c r="B4" s="32"/>
      <c r="C4" s="33" t="s">
        <v>1</v>
      </c>
      <c r="D4" s="161" t="s">
        <v>233</v>
      </c>
      <c r="E4" s="161"/>
      <c r="F4" s="34" t="s">
        <v>2</v>
      </c>
      <c r="G4" s="162" t="s">
        <v>296</v>
      </c>
      <c r="H4" s="162"/>
      <c r="I4" s="162"/>
      <c r="J4" s="162"/>
      <c r="K4" s="45"/>
    </row>
    <row r="5" spans="1:13" ht="15" customHeight="1">
      <c r="A5" s="105"/>
      <c r="B5" s="32"/>
      <c r="C5" s="33" t="s">
        <v>3</v>
      </c>
      <c r="D5" s="163" t="s">
        <v>298</v>
      </c>
      <c r="E5" s="163"/>
      <c r="F5" s="34" t="s">
        <v>4</v>
      </c>
      <c r="G5" s="162" t="s">
        <v>297</v>
      </c>
      <c r="H5" s="162"/>
      <c r="I5" s="162"/>
      <c r="J5" s="162"/>
      <c r="K5" s="45"/>
    </row>
    <row r="6" spans="1:13" ht="15" customHeight="1">
      <c r="A6" s="105"/>
      <c r="B6" s="164"/>
      <c r="C6" s="164"/>
      <c r="D6" s="164"/>
      <c r="E6" s="164"/>
      <c r="F6" s="164"/>
      <c r="G6" s="164"/>
      <c r="H6" s="164"/>
      <c r="I6" s="164"/>
      <c r="J6" s="164"/>
      <c r="K6" s="45"/>
    </row>
    <row r="7" spans="1:13" ht="15" customHeight="1">
      <c r="A7" s="105"/>
      <c r="B7" s="160" t="s">
        <v>5</v>
      </c>
      <c r="C7" s="160"/>
      <c r="D7" s="160"/>
      <c r="E7" s="160"/>
      <c r="F7" s="160"/>
      <c r="G7" s="160"/>
      <c r="H7" s="160"/>
      <c r="I7" s="160"/>
      <c r="J7" s="160"/>
      <c r="K7" s="45"/>
      <c r="M7" s="107" t="s">
        <v>6</v>
      </c>
    </row>
    <row r="8" spans="1:13" ht="15" customHeight="1">
      <c r="A8" s="105"/>
      <c r="B8" s="164"/>
      <c r="C8" s="164"/>
      <c r="D8" s="164"/>
      <c r="E8" s="164"/>
      <c r="F8" s="164"/>
      <c r="G8" s="164"/>
      <c r="H8" s="164"/>
      <c r="I8" s="164"/>
      <c r="J8" s="164"/>
      <c r="K8" s="44"/>
    </row>
    <row r="9" spans="1:13" ht="15" customHeight="1">
      <c r="A9" s="105"/>
      <c r="B9" s="101" t="s">
        <v>7</v>
      </c>
      <c r="C9" s="165" t="s">
        <v>8</v>
      </c>
      <c r="D9" s="165"/>
      <c r="E9" s="165"/>
      <c r="F9" s="165"/>
      <c r="G9" s="165"/>
      <c r="H9" s="166">
        <v>44929</v>
      </c>
      <c r="I9" s="166"/>
      <c r="J9" s="166"/>
      <c r="K9" s="46"/>
      <c r="M9" s="105" t="s">
        <v>9</v>
      </c>
    </row>
    <row r="10" spans="1:13" ht="15" customHeight="1">
      <c r="A10" s="105"/>
      <c r="B10" s="101" t="s">
        <v>10</v>
      </c>
      <c r="C10" s="165" t="s">
        <v>11</v>
      </c>
      <c r="D10" s="165"/>
      <c r="E10" s="165"/>
      <c r="F10" s="165"/>
      <c r="G10" s="165"/>
      <c r="H10" s="167" t="s">
        <v>12</v>
      </c>
      <c r="I10" s="167"/>
      <c r="J10" s="167"/>
      <c r="K10" s="46"/>
    </row>
    <row r="11" spans="1:13" ht="15" customHeight="1">
      <c r="A11" s="105"/>
      <c r="B11" s="35" t="s">
        <v>13</v>
      </c>
      <c r="C11" s="168" t="s">
        <v>14</v>
      </c>
      <c r="D11" s="168"/>
      <c r="E11" s="168"/>
      <c r="F11" s="168"/>
      <c r="G11" s="168"/>
      <c r="H11" s="169" t="s">
        <v>15</v>
      </c>
      <c r="I11" s="169"/>
      <c r="J11" s="169"/>
      <c r="K11" s="44"/>
    </row>
    <row r="12" spans="1:13" ht="15" customHeight="1">
      <c r="A12" s="105"/>
      <c r="B12" s="101" t="s">
        <v>16</v>
      </c>
      <c r="C12" s="36" t="s">
        <v>17</v>
      </c>
      <c r="D12" s="37"/>
      <c r="E12" s="37"/>
      <c r="F12" s="37"/>
      <c r="G12" s="37"/>
      <c r="H12" s="170">
        <v>12</v>
      </c>
      <c r="I12" s="170"/>
      <c r="J12" s="170"/>
      <c r="K12" s="44"/>
    </row>
    <row r="13" spans="1:13" ht="15" customHeight="1">
      <c r="A13" s="105"/>
      <c r="B13" s="164"/>
      <c r="C13" s="164"/>
      <c r="D13" s="164"/>
      <c r="E13" s="164"/>
      <c r="F13" s="164"/>
      <c r="G13" s="164"/>
      <c r="H13" s="164"/>
      <c r="I13" s="164"/>
      <c r="J13" s="164"/>
      <c r="K13" s="44"/>
    </row>
    <row r="14" spans="1:13" ht="15" customHeight="1">
      <c r="A14" s="105"/>
      <c r="B14" s="160" t="s">
        <v>18</v>
      </c>
      <c r="C14" s="160"/>
      <c r="D14" s="160"/>
      <c r="E14" s="160"/>
      <c r="F14" s="160"/>
      <c r="G14" s="160"/>
      <c r="H14" s="160"/>
      <c r="I14" s="160"/>
      <c r="J14" s="160"/>
      <c r="K14" s="44"/>
    </row>
    <row r="15" spans="1:13" ht="15" customHeight="1">
      <c r="A15" s="105"/>
      <c r="B15" s="171" t="s">
        <v>19</v>
      </c>
      <c r="C15" s="171"/>
      <c r="D15" s="171"/>
      <c r="E15" s="171"/>
      <c r="F15" s="171"/>
      <c r="G15" s="171"/>
      <c r="H15" s="171"/>
      <c r="I15" s="171"/>
      <c r="J15" s="171"/>
      <c r="K15" s="44"/>
    </row>
    <row r="16" spans="1:13" ht="15" customHeight="1">
      <c r="A16" s="105"/>
      <c r="B16" s="170" t="s">
        <v>20</v>
      </c>
      <c r="C16" s="170"/>
      <c r="D16" s="170"/>
      <c r="E16" s="170"/>
      <c r="F16" s="170"/>
      <c r="G16" s="170"/>
      <c r="H16" s="170"/>
      <c r="I16" s="170"/>
      <c r="J16" s="170"/>
      <c r="K16" s="44"/>
    </row>
    <row r="17" spans="1:24" ht="15" customHeight="1">
      <c r="A17" s="105"/>
      <c r="B17" s="101">
        <v>1</v>
      </c>
      <c r="C17" s="165" t="s">
        <v>21</v>
      </c>
      <c r="D17" s="165"/>
      <c r="E17" s="165"/>
      <c r="F17" s="165"/>
      <c r="G17" s="165"/>
      <c r="H17" s="165"/>
      <c r="I17" s="170" t="s">
        <v>22</v>
      </c>
      <c r="J17" s="170"/>
      <c r="K17" s="44"/>
    </row>
    <row r="18" spans="1:24" ht="15" customHeight="1">
      <c r="A18" s="105"/>
      <c r="B18" s="101">
        <v>2</v>
      </c>
      <c r="C18" s="36" t="s">
        <v>23</v>
      </c>
      <c r="D18" s="172" t="s">
        <v>24</v>
      </c>
      <c r="E18" s="172"/>
      <c r="F18" s="172"/>
      <c r="G18" s="172"/>
      <c r="H18" s="172"/>
      <c r="I18" s="172"/>
      <c r="J18" s="172"/>
      <c r="K18" s="44"/>
    </row>
    <row r="19" spans="1:24" ht="15" customHeight="1">
      <c r="A19" s="105"/>
      <c r="B19" s="164"/>
      <c r="C19" s="164"/>
      <c r="D19" s="164"/>
      <c r="E19" s="164"/>
      <c r="F19" s="164"/>
      <c r="G19" s="164"/>
      <c r="H19" s="164"/>
      <c r="I19" s="164"/>
      <c r="J19" s="164"/>
      <c r="K19" s="44"/>
    </row>
    <row r="20" spans="1:24" ht="15" customHeight="1">
      <c r="A20" s="105"/>
      <c r="B20" s="160" t="s">
        <v>25</v>
      </c>
      <c r="C20" s="160"/>
      <c r="D20" s="160"/>
      <c r="E20" s="160"/>
      <c r="F20" s="160"/>
      <c r="G20" s="160"/>
      <c r="H20" s="160"/>
      <c r="I20" s="160"/>
      <c r="J20" s="160"/>
      <c r="K20" s="47"/>
    </row>
    <row r="21" spans="1:24" ht="15" customHeight="1">
      <c r="A21" s="105"/>
      <c r="B21" s="173" t="s">
        <v>26</v>
      </c>
      <c r="C21" s="173"/>
      <c r="D21" s="173"/>
      <c r="E21" s="173"/>
      <c r="F21" s="173"/>
      <c r="G21" s="173"/>
      <c r="H21" s="173"/>
      <c r="I21" s="173"/>
      <c r="J21" s="173"/>
      <c r="K21" s="48"/>
    </row>
    <row r="22" spans="1:24" ht="15" customHeight="1">
      <c r="A22" s="105"/>
      <c r="B22" s="174" t="s">
        <v>27</v>
      </c>
      <c r="C22" s="174"/>
      <c r="D22" s="174"/>
      <c r="E22" s="174"/>
      <c r="F22" s="174"/>
      <c r="G22" s="174"/>
      <c r="H22" s="174"/>
      <c r="I22" s="174"/>
      <c r="J22" s="174"/>
      <c r="K22" s="48"/>
    </row>
    <row r="23" spans="1:24" ht="15" customHeight="1">
      <c r="A23" s="105"/>
      <c r="B23" s="100">
        <v>1</v>
      </c>
      <c r="C23" s="175" t="s">
        <v>28</v>
      </c>
      <c r="D23" s="175"/>
      <c r="E23" s="175"/>
      <c r="F23" s="175"/>
      <c r="G23" s="175"/>
      <c r="H23" s="175"/>
      <c r="I23" s="176" t="s">
        <v>29</v>
      </c>
      <c r="J23" s="176"/>
      <c r="K23" s="48"/>
    </row>
    <row r="24" spans="1:24" ht="15" customHeight="1">
      <c r="A24" s="105"/>
      <c r="B24" s="100">
        <v>2</v>
      </c>
      <c r="C24" s="175" t="s">
        <v>30</v>
      </c>
      <c r="D24" s="175"/>
      <c r="E24" s="175"/>
      <c r="F24" s="175"/>
      <c r="G24" s="175"/>
      <c r="H24" s="175"/>
      <c r="I24" s="177" t="s">
        <v>31</v>
      </c>
      <c r="J24" s="177"/>
      <c r="K24" s="48"/>
    </row>
    <row r="25" spans="1:24" ht="15" customHeight="1">
      <c r="A25" s="105"/>
      <c r="B25" s="100">
        <v>3</v>
      </c>
      <c r="C25" s="175" t="s">
        <v>32</v>
      </c>
      <c r="D25" s="175"/>
      <c r="E25" s="175"/>
      <c r="F25" s="175"/>
      <c r="G25" s="175"/>
      <c r="H25" s="175"/>
      <c r="I25" s="178">
        <v>1212.99</v>
      </c>
      <c r="J25" s="178"/>
      <c r="K25" s="49"/>
    </row>
    <row r="26" spans="1:24" ht="15" customHeight="1">
      <c r="A26" s="105"/>
      <c r="B26" s="100">
        <v>4</v>
      </c>
      <c r="C26" s="175" t="s">
        <v>33</v>
      </c>
      <c r="D26" s="175"/>
      <c r="E26" s="175"/>
      <c r="F26" s="175"/>
      <c r="G26" s="175"/>
      <c r="H26" s="175"/>
      <c r="I26" s="177" t="s">
        <v>24</v>
      </c>
      <c r="J26" s="177"/>
      <c r="K26" s="50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</row>
    <row r="27" spans="1:24" ht="15" customHeight="1">
      <c r="A27" s="105"/>
      <c r="B27" s="100">
        <v>5</v>
      </c>
      <c r="C27" s="175" t="s">
        <v>34</v>
      </c>
      <c r="D27" s="175"/>
      <c r="E27" s="175"/>
      <c r="F27" s="175"/>
      <c r="G27" s="175"/>
      <c r="H27" s="175"/>
      <c r="I27" s="179">
        <v>44562</v>
      </c>
      <c r="J27" s="179"/>
      <c r="K27" s="50"/>
    </row>
    <row r="28" spans="1:24" ht="15" customHeight="1">
      <c r="A28" s="105"/>
      <c r="B28" s="180"/>
      <c r="C28" s="180"/>
      <c r="D28" s="180"/>
      <c r="E28" s="180"/>
      <c r="F28" s="180"/>
      <c r="G28" s="180"/>
      <c r="H28" s="180"/>
      <c r="I28" s="180"/>
      <c r="J28" s="180"/>
      <c r="K28" s="44"/>
    </row>
    <row r="29" spans="1:24" ht="15" customHeight="1">
      <c r="A29" s="105"/>
      <c r="B29" s="181" t="s">
        <v>35</v>
      </c>
      <c r="C29" s="181"/>
      <c r="D29" s="181"/>
      <c r="E29" s="181"/>
      <c r="F29" s="181"/>
      <c r="G29" s="181"/>
      <c r="H29" s="181"/>
      <c r="I29" s="181"/>
      <c r="J29" s="181"/>
      <c r="K29" s="51"/>
    </row>
    <row r="30" spans="1:24" ht="15" customHeight="1">
      <c r="A30" s="105"/>
      <c r="B30" s="97">
        <v>1</v>
      </c>
      <c r="C30" s="182" t="s">
        <v>36</v>
      </c>
      <c r="D30" s="182"/>
      <c r="E30" s="182"/>
      <c r="F30" s="182"/>
      <c r="G30" s="182"/>
      <c r="H30" s="182"/>
      <c r="I30" s="183" t="s">
        <v>37</v>
      </c>
      <c r="J30" s="183"/>
      <c r="K30" s="52"/>
    </row>
    <row r="31" spans="1:24" ht="15" customHeight="1">
      <c r="A31" s="105"/>
      <c r="B31" s="100" t="s">
        <v>7</v>
      </c>
      <c r="C31" s="165" t="s">
        <v>38</v>
      </c>
      <c r="D31" s="165"/>
      <c r="E31" s="165"/>
      <c r="F31" s="165"/>
      <c r="G31" s="165"/>
      <c r="H31" s="165"/>
      <c r="I31" s="184">
        <f>I25</f>
        <v>1212.99</v>
      </c>
      <c r="J31" s="184"/>
      <c r="K31" s="53">
        <f>((I31/(I25/220)))</f>
        <v>220</v>
      </c>
      <c r="L31" s="109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</row>
    <row r="32" spans="1:24" ht="15" customHeight="1">
      <c r="A32" s="105"/>
      <c r="B32" s="186" t="s">
        <v>39</v>
      </c>
      <c r="C32" s="186"/>
      <c r="D32" s="186"/>
      <c r="E32" s="186"/>
      <c r="F32" s="186"/>
      <c r="G32" s="186"/>
      <c r="H32" s="186"/>
      <c r="I32" s="187">
        <f>TRUNC(SUM(I31:I31),2)</f>
        <v>1212.99</v>
      </c>
      <c r="J32" s="187"/>
      <c r="K32" s="54"/>
      <c r="N32" s="110"/>
      <c r="R32" s="109"/>
    </row>
    <row r="33" spans="1:24" ht="15" customHeight="1">
      <c r="A33" s="105"/>
      <c r="B33" s="180"/>
      <c r="C33" s="180"/>
      <c r="D33" s="180"/>
      <c r="E33" s="180"/>
      <c r="F33" s="180"/>
      <c r="G33" s="180"/>
      <c r="H33" s="180"/>
      <c r="I33" s="180"/>
      <c r="J33" s="180"/>
      <c r="K33" s="44"/>
      <c r="L33" s="108"/>
    </row>
    <row r="34" spans="1:24" ht="15" customHeight="1">
      <c r="A34" s="105"/>
      <c r="B34" s="181" t="s">
        <v>40</v>
      </c>
      <c r="C34" s="181"/>
      <c r="D34" s="181"/>
      <c r="E34" s="181"/>
      <c r="F34" s="181"/>
      <c r="G34" s="181"/>
      <c r="H34" s="181"/>
      <c r="I34" s="181"/>
      <c r="J34" s="181"/>
      <c r="K34" s="44"/>
    </row>
    <row r="35" spans="1:24" ht="15" customHeight="1">
      <c r="A35" s="105"/>
      <c r="B35" s="186" t="s">
        <v>41</v>
      </c>
      <c r="C35" s="186"/>
      <c r="D35" s="186"/>
      <c r="E35" s="186"/>
      <c r="F35" s="186"/>
      <c r="G35" s="186"/>
      <c r="H35" s="186"/>
      <c r="I35" s="186"/>
      <c r="J35" s="186"/>
      <c r="K35" s="44"/>
    </row>
    <row r="36" spans="1:24" ht="15" customHeight="1">
      <c r="A36" s="105"/>
      <c r="B36" s="97" t="s">
        <v>42</v>
      </c>
      <c r="C36" s="182" t="s">
        <v>43</v>
      </c>
      <c r="D36" s="182"/>
      <c r="E36" s="182"/>
      <c r="F36" s="182"/>
      <c r="G36" s="182"/>
      <c r="H36" s="182"/>
      <c r="I36" s="97" t="s">
        <v>44</v>
      </c>
      <c r="J36" s="55" t="s">
        <v>37</v>
      </c>
      <c r="K36" s="44"/>
    </row>
    <row r="37" spans="1:24" ht="15" customHeight="1">
      <c r="A37" s="105"/>
      <c r="B37" s="100" t="s">
        <v>7</v>
      </c>
      <c r="C37" s="175" t="s">
        <v>45</v>
      </c>
      <c r="D37" s="175"/>
      <c r="E37" s="175"/>
      <c r="F37" s="175"/>
      <c r="G37" s="175"/>
      <c r="H37" s="175"/>
      <c r="I37" s="56">
        <f>1/12</f>
        <v>8.3333333333333329E-2</v>
      </c>
      <c r="J37" s="57">
        <f>TRUNC((I32*8.33%),2)</f>
        <v>101.04</v>
      </c>
      <c r="K37" s="44"/>
      <c r="M37" s="185" t="s">
        <v>238</v>
      </c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</row>
    <row r="38" spans="1:24" ht="15" customHeight="1">
      <c r="A38" s="105"/>
      <c r="B38" s="100" t="s">
        <v>10</v>
      </c>
      <c r="C38" s="175" t="s">
        <v>46</v>
      </c>
      <c r="D38" s="175"/>
      <c r="E38" s="175"/>
      <c r="F38" s="175"/>
      <c r="G38" s="175"/>
      <c r="H38" s="175"/>
      <c r="I38" s="56">
        <v>0.121</v>
      </c>
      <c r="J38" s="57">
        <f>TRUNC((I38*I32),2)</f>
        <v>146.77000000000001</v>
      </c>
      <c r="K38" s="44"/>
      <c r="M38" s="185" t="s">
        <v>239</v>
      </c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</row>
    <row r="39" spans="1:24" ht="15" customHeight="1">
      <c r="A39" s="105"/>
      <c r="B39" s="186" t="s">
        <v>47</v>
      </c>
      <c r="C39" s="186"/>
      <c r="D39" s="186"/>
      <c r="E39" s="186"/>
      <c r="F39" s="186"/>
      <c r="G39" s="186"/>
      <c r="H39" s="186"/>
      <c r="I39" s="188">
        <f>TRUNC(SUM(J37:J38),2)</f>
        <v>247.81</v>
      </c>
      <c r="J39" s="188"/>
      <c r="K39" s="44"/>
      <c r="M39" s="105" t="s">
        <v>48</v>
      </c>
    </row>
    <row r="40" spans="1:24" ht="44.25" customHeight="1">
      <c r="A40" s="105"/>
      <c r="B40" s="189" t="s">
        <v>49</v>
      </c>
      <c r="C40" s="189"/>
      <c r="D40" s="189"/>
      <c r="E40" s="189"/>
      <c r="F40" s="189"/>
      <c r="G40" s="189"/>
      <c r="H40" s="189"/>
      <c r="I40" s="189"/>
      <c r="J40" s="189"/>
      <c r="K40" s="44"/>
      <c r="M40" s="190" t="s">
        <v>50</v>
      </c>
      <c r="N40" s="190"/>
      <c r="O40" s="190"/>
      <c r="P40" s="190"/>
      <c r="Q40" s="190"/>
      <c r="R40" s="190"/>
      <c r="S40" s="190"/>
    </row>
    <row r="41" spans="1:24" ht="15" customHeight="1">
      <c r="A41" s="105"/>
      <c r="B41" s="191"/>
      <c r="C41" s="191"/>
      <c r="D41" s="191"/>
      <c r="E41" s="191"/>
      <c r="F41" s="191"/>
      <c r="G41" s="191"/>
      <c r="H41" s="191"/>
      <c r="I41" s="191"/>
      <c r="J41" s="191"/>
      <c r="K41" s="44"/>
    </row>
    <row r="42" spans="1:24" ht="24" customHeight="1">
      <c r="A42" s="105"/>
      <c r="B42" s="192" t="s">
        <v>51</v>
      </c>
      <c r="C42" s="192"/>
      <c r="D42" s="192"/>
      <c r="E42" s="192"/>
      <c r="F42" s="192"/>
      <c r="G42" s="192"/>
      <c r="H42" s="192"/>
      <c r="I42" s="192"/>
      <c r="J42" s="192"/>
      <c r="K42" s="44"/>
    </row>
    <row r="43" spans="1:24" ht="15" customHeight="1">
      <c r="A43" s="105"/>
      <c r="B43" s="97" t="s">
        <v>52</v>
      </c>
      <c r="C43" s="182" t="s">
        <v>53</v>
      </c>
      <c r="D43" s="182"/>
      <c r="E43" s="182"/>
      <c r="F43" s="182"/>
      <c r="G43" s="182"/>
      <c r="H43" s="182"/>
      <c r="I43" s="97" t="s">
        <v>44</v>
      </c>
      <c r="J43" s="55" t="s">
        <v>37</v>
      </c>
      <c r="K43" s="44"/>
    </row>
    <row r="44" spans="1:24" ht="15" customHeight="1">
      <c r="A44" s="105"/>
      <c r="B44" s="100" t="s">
        <v>7</v>
      </c>
      <c r="C44" s="175" t="s">
        <v>54</v>
      </c>
      <c r="D44" s="175"/>
      <c r="E44" s="175"/>
      <c r="F44" s="175"/>
      <c r="G44" s="175"/>
      <c r="H44" s="175"/>
      <c r="I44" s="142">
        <v>0.2</v>
      </c>
      <c r="J44" s="58">
        <f>TRUNC((I32+I39)*I44,2)</f>
        <v>292.16000000000003</v>
      </c>
      <c r="K44" s="44"/>
      <c r="L44" s="111"/>
      <c r="M44" s="105" t="s">
        <v>240</v>
      </c>
    </row>
    <row r="45" spans="1:24" ht="15" customHeight="1">
      <c r="A45" s="105"/>
      <c r="B45" s="100" t="s">
        <v>10</v>
      </c>
      <c r="C45" s="175" t="s">
        <v>55</v>
      </c>
      <c r="D45" s="175"/>
      <c r="E45" s="175"/>
      <c r="F45" s="175"/>
      <c r="G45" s="175"/>
      <c r="H45" s="175"/>
      <c r="I45" s="142">
        <v>2.5000000000000001E-2</v>
      </c>
      <c r="J45" s="58">
        <f>TRUNC((I32+I39)*I45,2)</f>
        <v>36.520000000000003</v>
      </c>
      <c r="K45" s="44"/>
      <c r="L45" s="111"/>
      <c r="M45" s="105" t="s">
        <v>241</v>
      </c>
    </row>
    <row r="46" spans="1:24" ht="15" customHeight="1">
      <c r="A46" s="105"/>
      <c r="B46" s="100" t="s">
        <v>13</v>
      </c>
      <c r="C46" s="38" t="s">
        <v>56</v>
      </c>
      <c r="D46" s="39"/>
      <c r="E46" s="40" t="s">
        <v>57</v>
      </c>
      <c r="F46" s="127">
        <v>3</v>
      </c>
      <c r="G46" s="41" t="s">
        <v>58</v>
      </c>
      <c r="H46" s="128">
        <v>0.5</v>
      </c>
      <c r="I46" s="143">
        <f>F46*H46/100</f>
        <v>1.4999999999999999E-2</v>
      </c>
      <c r="J46" s="58">
        <f>TRUNC((I32+I39)*I46,2)</f>
        <v>21.91</v>
      </c>
      <c r="K46" s="44"/>
      <c r="L46" s="111"/>
      <c r="M46" s="105" t="s">
        <v>242</v>
      </c>
    </row>
    <row r="47" spans="1:24" ht="15" customHeight="1">
      <c r="A47" s="105"/>
      <c r="B47" s="100" t="s">
        <v>16</v>
      </c>
      <c r="C47" s="175" t="s">
        <v>59</v>
      </c>
      <c r="D47" s="175"/>
      <c r="E47" s="175"/>
      <c r="F47" s="175"/>
      <c r="G47" s="175"/>
      <c r="H47" s="175"/>
      <c r="I47" s="142">
        <v>1.4999999999999999E-2</v>
      </c>
      <c r="J47" s="58">
        <f>TRUNC((I32+I39)*I47,2)</f>
        <v>21.91</v>
      </c>
      <c r="K47" s="44"/>
      <c r="L47" s="111"/>
      <c r="M47" s="105" t="s">
        <v>243</v>
      </c>
    </row>
    <row r="48" spans="1:24" ht="15" customHeight="1">
      <c r="A48" s="105"/>
      <c r="B48" s="100" t="s">
        <v>60</v>
      </c>
      <c r="C48" s="175" t="s">
        <v>61</v>
      </c>
      <c r="D48" s="175"/>
      <c r="E48" s="175"/>
      <c r="F48" s="175"/>
      <c r="G48" s="175"/>
      <c r="H48" s="175"/>
      <c r="I48" s="144">
        <v>0.01</v>
      </c>
      <c r="J48" s="58">
        <f>TRUNC((I32+I39)*I48,2)</f>
        <v>14.6</v>
      </c>
      <c r="K48" s="44"/>
      <c r="L48" s="111"/>
      <c r="M48" s="105" t="s">
        <v>244</v>
      </c>
    </row>
    <row r="49" spans="1:39" ht="15" customHeight="1">
      <c r="A49" s="105"/>
      <c r="B49" s="100" t="s">
        <v>62</v>
      </c>
      <c r="C49" s="175" t="s">
        <v>63</v>
      </c>
      <c r="D49" s="175"/>
      <c r="E49" s="175"/>
      <c r="F49" s="175"/>
      <c r="G49" s="175"/>
      <c r="H49" s="175"/>
      <c r="I49" s="142">
        <v>6.0000000000000001E-3</v>
      </c>
      <c r="J49" s="58">
        <f>TRUNC((I32+I39)*I49,2)</f>
        <v>8.76</v>
      </c>
      <c r="K49" s="44"/>
      <c r="L49" s="111"/>
      <c r="M49" s="105" t="s">
        <v>245</v>
      </c>
    </row>
    <row r="50" spans="1:39" ht="15" customHeight="1">
      <c r="A50" s="105"/>
      <c r="B50" s="100" t="s">
        <v>64</v>
      </c>
      <c r="C50" s="175" t="s">
        <v>65</v>
      </c>
      <c r="D50" s="175"/>
      <c r="E50" s="175"/>
      <c r="F50" s="175"/>
      <c r="G50" s="175"/>
      <c r="H50" s="175"/>
      <c r="I50" s="142">
        <v>2E-3</v>
      </c>
      <c r="J50" s="58">
        <f>TRUNC((I32+I39)*I50,2)</f>
        <v>2.92</v>
      </c>
      <c r="K50" s="44"/>
      <c r="L50" s="111"/>
      <c r="M50" s="105" t="s">
        <v>246</v>
      </c>
    </row>
    <row r="51" spans="1:39" ht="15" customHeight="1">
      <c r="A51" s="105"/>
      <c r="B51" s="100" t="s">
        <v>66</v>
      </c>
      <c r="C51" s="175" t="s">
        <v>67</v>
      </c>
      <c r="D51" s="175"/>
      <c r="E51" s="175"/>
      <c r="F51" s="175"/>
      <c r="G51" s="175"/>
      <c r="H51" s="175"/>
      <c r="I51" s="144">
        <v>0.08</v>
      </c>
      <c r="J51" s="58">
        <f>TRUNC((I32+I39)*I51,2)</f>
        <v>116.86</v>
      </c>
      <c r="K51" s="44"/>
      <c r="L51" s="111"/>
      <c r="M51" s="105" t="s">
        <v>247</v>
      </c>
    </row>
    <row r="52" spans="1:39" ht="15" customHeight="1">
      <c r="A52" s="105"/>
      <c r="B52" s="186" t="s">
        <v>68</v>
      </c>
      <c r="C52" s="186"/>
      <c r="D52" s="186"/>
      <c r="E52" s="186"/>
      <c r="F52" s="186"/>
      <c r="G52" s="186"/>
      <c r="H52" s="186"/>
      <c r="I52" s="59">
        <f>SUM(I44:I51)</f>
        <v>0.35300000000000004</v>
      </c>
      <c r="J52" s="98">
        <f>TRUNC(SUM(J44:J51),2)</f>
        <v>515.64</v>
      </c>
      <c r="K52" s="44"/>
      <c r="L52" s="111"/>
      <c r="M52" s="105" t="s">
        <v>69</v>
      </c>
    </row>
    <row r="53" spans="1:39">
      <c r="A53" s="105"/>
      <c r="B53" s="193" t="s">
        <v>70</v>
      </c>
      <c r="C53" s="193"/>
      <c r="D53" s="193"/>
      <c r="E53" s="193"/>
      <c r="F53" s="193"/>
      <c r="G53" s="193"/>
      <c r="H53" s="193"/>
      <c r="I53" s="193"/>
      <c r="J53" s="193"/>
      <c r="K53" s="44"/>
    </row>
    <row r="54" spans="1:39" ht="15" customHeight="1">
      <c r="A54" s="105"/>
      <c r="B54" s="191"/>
      <c r="C54" s="191"/>
      <c r="D54" s="191"/>
      <c r="E54" s="191"/>
      <c r="F54" s="191"/>
      <c r="G54" s="191"/>
      <c r="H54" s="191"/>
      <c r="I54" s="191"/>
      <c r="J54" s="191"/>
      <c r="K54" s="44"/>
    </row>
    <row r="55" spans="1:39" ht="15" customHeight="1">
      <c r="A55" s="105"/>
      <c r="B55" s="186" t="s">
        <v>71</v>
      </c>
      <c r="C55" s="186"/>
      <c r="D55" s="186"/>
      <c r="E55" s="186"/>
      <c r="F55" s="186"/>
      <c r="G55" s="186"/>
      <c r="H55" s="186"/>
      <c r="I55" s="186"/>
      <c r="J55" s="186"/>
      <c r="K55" s="44"/>
    </row>
    <row r="56" spans="1:39" ht="15" customHeight="1">
      <c r="A56" s="105"/>
      <c r="B56" s="97" t="s">
        <v>72</v>
      </c>
      <c r="C56" s="182" t="s">
        <v>73</v>
      </c>
      <c r="D56" s="182"/>
      <c r="E56" s="182"/>
      <c r="F56" s="182"/>
      <c r="G56" s="182"/>
      <c r="H56" s="182"/>
      <c r="I56" s="186" t="s">
        <v>37</v>
      </c>
      <c r="J56" s="186"/>
      <c r="K56" s="60"/>
    </row>
    <row r="57" spans="1:39" ht="15" customHeight="1">
      <c r="A57" s="105"/>
      <c r="B57" s="197" t="s">
        <v>7</v>
      </c>
      <c r="C57" s="198" t="s">
        <v>74</v>
      </c>
      <c r="D57" s="100" t="s">
        <v>75</v>
      </c>
      <c r="E57" s="100" t="s">
        <v>76</v>
      </c>
      <c r="F57" s="100" t="s">
        <v>77</v>
      </c>
      <c r="G57" s="100" t="s">
        <v>78</v>
      </c>
      <c r="H57" s="100" t="s">
        <v>79</v>
      </c>
      <c r="I57" s="202">
        <f>TRUNC(IF(D58="N",0,(E58*F58*G58)-H58),2)</f>
        <v>50.22</v>
      </c>
      <c r="J57" s="202"/>
      <c r="K57" s="61"/>
      <c r="M57" s="105" t="s">
        <v>248</v>
      </c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</row>
    <row r="58" spans="1:39" ht="22.5" customHeight="1">
      <c r="A58" s="105"/>
      <c r="B58" s="197"/>
      <c r="C58" s="198"/>
      <c r="D58" s="129" t="s">
        <v>80</v>
      </c>
      <c r="E58" s="130">
        <v>3</v>
      </c>
      <c r="F58" s="100">
        <v>2</v>
      </c>
      <c r="G58" s="83">
        <f>246/12</f>
        <v>20.5</v>
      </c>
      <c r="H58" s="42">
        <f>I32*0.06</f>
        <v>72.779399999999995</v>
      </c>
      <c r="I58" s="202"/>
      <c r="J58" s="202"/>
      <c r="K58" s="61"/>
      <c r="M58" s="105" t="s">
        <v>249</v>
      </c>
      <c r="AB58" s="112"/>
      <c r="AC58" s="113"/>
      <c r="AD58" s="114"/>
      <c r="AE58" s="113"/>
      <c r="AF58" s="115"/>
      <c r="AG58" s="113"/>
      <c r="AH58" s="115"/>
      <c r="AI58" s="113"/>
      <c r="AJ58" s="115"/>
      <c r="AK58" s="113"/>
      <c r="AL58" s="115"/>
      <c r="AM58" s="113"/>
    </row>
    <row r="59" spans="1:39" ht="15" customHeight="1">
      <c r="A59" s="105"/>
      <c r="B59" s="197" t="s">
        <v>10</v>
      </c>
      <c r="C59" s="199" t="s">
        <v>81</v>
      </c>
      <c r="D59" s="99" t="s">
        <v>82</v>
      </c>
      <c r="E59" s="100" t="s">
        <v>75</v>
      </c>
      <c r="F59" s="100" t="s">
        <v>76</v>
      </c>
      <c r="G59" s="100" t="s">
        <v>78</v>
      </c>
      <c r="H59" s="100" t="s">
        <v>79</v>
      </c>
      <c r="I59" s="201">
        <f>TRUNC(IF(E60="N",0,(F60*G60)-H60),2)</f>
        <v>258.3</v>
      </c>
      <c r="J59" s="201"/>
      <c r="K59" s="61"/>
      <c r="M59" s="105" t="s">
        <v>250</v>
      </c>
      <c r="AB59" s="112"/>
      <c r="AC59" s="116"/>
      <c r="AD59" s="112"/>
      <c r="AE59" s="117"/>
      <c r="AF59" s="112"/>
      <c r="AG59" s="117"/>
      <c r="AH59" s="112"/>
      <c r="AI59" s="117"/>
      <c r="AJ59" s="112"/>
      <c r="AK59" s="117"/>
      <c r="AL59" s="112"/>
      <c r="AM59" s="117"/>
    </row>
    <row r="60" spans="1:39" ht="15" customHeight="1">
      <c r="A60" s="105"/>
      <c r="B60" s="197"/>
      <c r="C60" s="200"/>
      <c r="D60" s="131">
        <v>0.1</v>
      </c>
      <c r="E60" s="132" t="s">
        <v>80</v>
      </c>
      <c r="F60" s="133">
        <v>14</v>
      </c>
      <c r="G60" s="83">
        <f>246/12</f>
        <v>20.5</v>
      </c>
      <c r="H60" s="42">
        <f>(F60*G60)*D60</f>
        <v>28.700000000000003</v>
      </c>
      <c r="I60" s="201"/>
      <c r="J60" s="201"/>
      <c r="K60" s="61"/>
      <c r="M60" s="105" t="s">
        <v>251</v>
      </c>
      <c r="AB60" s="112"/>
      <c r="AC60" s="113"/>
      <c r="AD60" s="112"/>
      <c r="AE60" s="118"/>
      <c r="AF60" s="112"/>
      <c r="AG60" s="118"/>
      <c r="AH60" s="112"/>
      <c r="AI60" s="118"/>
      <c r="AJ60" s="112"/>
      <c r="AK60" s="118"/>
      <c r="AL60" s="112"/>
      <c r="AM60" s="118"/>
    </row>
    <row r="61" spans="1:39" ht="15" customHeight="1">
      <c r="A61" s="105"/>
      <c r="B61" s="141" t="s">
        <v>13</v>
      </c>
      <c r="C61" s="203" t="s">
        <v>260</v>
      </c>
      <c r="D61" s="204"/>
      <c r="E61" s="204"/>
      <c r="F61" s="204"/>
      <c r="G61" s="204"/>
      <c r="H61" s="205"/>
      <c r="I61" s="196">
        <v>3.5</v>
      </c>
      <c r="J61" s="196"/>
      <c r="K61" s="61"/>
      <c r="M61" s="105" t="s">
        <v>261</v>
      </c>
      <c r="AB61" s="112"/>
      <c r="AC61" s="113"/>
      <c r="AD61" s="112"/>
      <c r="AE61" s="118"/>
      <c r="AF61" s="112"/>
      <c r="AG61" s="118"/>
      <c r="AH61" s="112"/>
      <c r="AI61" s="118"/>
      <c r="AJ61" s="112"/>
      <c r="AK61" s="118"/>
      <c r="AL61" s="112"/>
      <c r="AM61" s="118"/>
    </row>
    <row r="62" spans="1:39" ht="15" customHeight="1">
      <c r="A62" s="105"/>
      <c r="B62" s="100" t="s">
        <v>16</v>
      </c>
      <c r="C62" s="195" t="s">
        <v>252</v>
      </c>
      <c r="D62" s="195"/>
      <c r="E62" s="195"/>
      <c r="F62" s="195"/>
      <c r="G62" s="195"/>
      <c r="H62" s="195"/>
      <c r="I62" s="196">
        <v>15</v>
      </c>
      <c r="J62" s="196"/>
      <c r="K62" s="62"/>
      <c r="M62" s="105" t="s">
        <v>253</v>
      </c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</row>
    <row r="63" spans="1:39" ht="15" customHeight="1">
      <c r="A63" s="105"/>
      <c r="B63" s="186" t="s">
        <v>47</v>
      </c>
      <c r="C63" s="186"/>
      <c r="D63" s="186"/>
      <c r="E63" s="186"/>
      <c r="F63" s="186"/>
      <c r="G63" s="186"/>
      <c r="H63" s="186"/>
      <c r="I63" s="188">
        <f>TRUNC(SUM(I58:J62),2)</f>
        <v>276.8</v>
      </c>
      <c r="J63" s="188"/>
      <c r="K63" s="63"/>
      <c r="M63" s="105" t="s">
        <v>262</v>
      </c>
    </row>
    <row r="64" spans="1:39" ht="15" customHeight="1">
      <c r="A64" s="105"/>
      <c r="B64" s="164"/>
      <c r="C64" s="164"/>
      <c r="D64" s="164"/>
      <c r="E64" s="164"/>
      <c r="F64" s="164"/>
      <c r="G64" s="164"/>
      <c r="H64" s="164"/>
      <c r="I64" s="164"/>
      <c r="J64" s="164"/>
      <c r="K64" s="63"/>
    </row>
    <row r="65" spans="1:25" ht="15" customHeight="1">
      <c r="A65" s="105"/>
      <c r="B65" s="32"/>
      <c r="C65" s="32"/>
      <c r="D65" s="32"/>
      <c r="E65" s="32"/>
      <c r="F65" s="32"/>
      <c r="G65" s="32"/>
      <c r="H65" s="32"/>
      <c r="I65" s="32"/>
      <c r="J65" s="32"/>
      <c r="K65" s="63"/>
    </row>
    <row r="66" spans="1:25" ht="15" customHeight="1">
      <c r="A66" s="105"/>
      <c r="B66" s="32"/>
      <c r="C66" s="32"/>
      <c r="D66" s="32"/>
      <c r="E66" s="32"/>
      <c r="F66" s="32"/>
      <c r="G66" s="32"/>
      <c r="H66" s="32"/>
      <c r="I66" s="32"/>
      <c r="J66" s="32"/>
      <c r="K66" s="63"/>
    </row>
    <row r="67" spans="1:25" ht="15" customHeight="1">
      <c r="A67" s="105"/>
      <c r="B67" s="206" t="s">
        <v>84</v>
      </c>
      <c r="C67" s="206"/>
      <c r="D67" s="206"/>
      <c r="E67" s="206"/>
      <c r="F67" s="206"/>
      <c r="G67" s="206"/>
      <c r="H67" s="206"/>
      <c r="I67" s="206"/>
      <c r="J67" s="206"/>
      <c r="K67" s="63"/>
    </row>
    <row r="68" spans="1:25" ht="15" customHeight="1">
      <c r="A68" s="105"/>
      <c r="B68" s="207"/>
      <c r="C68" s="207"/>
      <c r="D68" s="207"/>
      <c r="E68" s="207"/>
      <c r="F68" s="207"/>
      <c r="G68" s="207"/>
      <c r="H68" s="207"/>
      <c r="I68" s="207"/>
      <c r="J68" s="207"/>
      <c r="K68" s="63"/>
    </row>
    <row r="69" spans="1:25" ht="15" customHeight="1">
      <c r="A69" s="105"/>
      <c r="B69" s="95">
        <v>2</v>
      </c>
      <c r="C69" s="208" t="s">
        <v>85</v>
      </c>
      <c r="D69" s="208"/>
      <c r="E69" s="208"/>
      <c r="F69" s="208"/>
      <c r="G69" s="208"/>
      <c r="H69" s="208"/>
      <c r="I69" s="209" t="s">
        <v>37</v>
      </c>
      <c r="J69" s="209"/>
      <c r="K69" s="63"/>
    </row>
    <row r="70" spans="1:25" ht="15" customHeight="1">
      <c r="A70" s="105"/>
      <c r="B70" s="40" t="s">
        <v>42</v>
      </c>
      <c r="C70" s="210" t="s">
        <v>86</v>
      </c>
      <c r="D70" s="210"/>
      <c r="E70" s="210"/>
      <c r="F70" s="210"/>
      <c r="G70" s="210"/>
      <c r="H70" s="210"/>
      <c r="I70" s="184">
        <f>I39</f>
        <v>247.81</v>
      </c>
      <c r="J70" s="184"/>
      <c r="K70" s="63"/>
      <c r="M70" s="105" t="s">
        <v>254</v>
      </c>
    </row>
    <row r="71" spans="1:25" ht="15" customHeight="1">
      <c r="A71" s="105"/>
      <c r="B71" s="40" t="s">
        <v>52</v>
      </c>
      <c r="C71" s="210" t="s">
        <v>53</v>
      </c>
      <c r="D71" s="210"/>
      <c r="E71" s="210"/>
      <c r="F71" s="210"/>
      <c r="G71" s="210"/>
      <c r="H71" s="210"/>
      <c r="I71" s="184">
        <f>J52</f>
        <v>515.64</v>
      </c>
      <c r="J71" s="184"/>
      <c r="K71" s="63"/>
      <c r="M71" s="105" t="s">
        <v>255</v>
      </c>
    </row>
    <row r="72" spans="1:25" ht="15" customHeight="1">
      <c r="A72" s="105"/>
      <c r="B72" s="40" t="s">
        <v>72</v>
      </c>
      <c r="C72" s="210" t="s">
        <v>73</v>
      </c>
      <c r="D72" s="210"/>
      <c r="E72" s="210"/>
      <c r="F72" s="210"/>
      <c r="G72" s="210"/>
      <c r="H72" s="210"/>
      <c r="I72" s="184">
        <f>I63</f>
        <v>276.8</v>
      </c>
      <c r="J72" s="184"/>
      <c r="K72" s="63"/>
      <c r="M72" s="105" t="s">
        <v>263</v>
      </c>
    </row>
    <row r="73" spans="1:25" ht="15" customHeight="1">
      <c r="A73" s="105"/>
      <c r="B73" s="186" t="s">
        <v>47</v>
      </c>
      <c r="C73" s="186"/>
      <c r="D73" s="186"/>
      <c r="E73" s="186"/>
      <c r="F73" s="186"/>
      <c r="G73" s="186"/>
      <c r="H73" s="186"/>
      <c r="I73" s="188">
        <f>TRUNC(SUM(I70:J72),2)</f>
        <v>1040.25</v>
      </c>
      <c r="J73" s="188"/>
      <c r="K73" s="63"/>
      <c r="M73" s="105" t="s">
        <v>87</v>
      </c>
    </row>
    <row r="74" spans="1:25" ht="15" customHeight="1">
      <c r="A74" s="105"/>
      <c r="B74" s="211"/>
      <c r="C74" s="211"/>
      <c r="D74" s="211"/>
      <c r="E74" s="211"/>
      <c r="F74" s="211"/>
      <c r="G74" s="211"/>
      <c r="H74" s="211"/>
      <c r="I74" s="211"/>
      <c r="J74" s="211"/>
      <c r="K74" s="63"/>
    </row>
    <row r="75" spans="1:25" ht="15" customHeight="1">
      <c r="A75" s="105"/>
      <c r="B75" s="181" t="s">
        <v>88</v>
      </c>
      <c r="C75" s="181"/>
      <c r="D75" s="181"/>
      <c r="E75" s="181"/>
      <c r="F75" s="181"/>
      <c r="G75" s="181"/>
      <c r="H75" s="181"/>
      <c r="I75" s="181"/>
      <c r="J75" s="181"/>
      <c r="K75" s="63"/>
    </row>
    <row r="76" spans="1:25" ht="15" customHeight="1">
      <c r="A76" s="105"/>
      <c r="B76" s="97">
        <v>3</v>
      </c>
      <c r="C76" s="182" t="s">
        <v>89</v>
      </c>
      <c r="D76" s="182"/>
      <c r="E76" s="182"/>
      <c r="F76" s="182"/>
      <c r="G76" s="182"/>
      <c r="H76" s="182"/>
      <c r="I76" s="97" t="s">
        <v>44</v>
      </c>
      <c r="J76" s="55" t="s">
        <v>37</v>
      </c>
      <c r="K76" s="63"/>
    </row>
    <row r="77" spans="1:25" ht="15" customHeight="1">
      <c r="A77" s="105"/>
      <c r="B77" s="100" t="s">
        <v>7</v>
      </c>
      <c r="C77" s="175" t="s">
        <v>90</v>
      </c>
      <c r="D77" s="175"/>
      <c r="E77" s="175"/>
      <c r="F77" s="175"/>
      <c r="G77" s="175"/>
      <c r="H77" s="175"/>
      <c r="I77" s="134">
        <v>4.1999999999999997E-3</v>
      </c>
      <c r="J77" s="58">
        <f>TRUNC(((I32+I39+J51+I63)*I77),2)</f>
        <v>7.78</v>
      </c>
      <c r="K77" s="63"/>
      <c r="M77" s="120" t="s">
        <v>264</v>
      </c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spans="1:25" ht="15" customHeight="1">
      <c r="A78" s="105"/>
      <c r="B78" s="100" t="s">
        <v>10</v>
      </c>
      <c r="C78" s="175" t="s">
        <v>91</v>
      </c>
      <c r="D78" s="175"/>
      <c r="E78" s="175"/>
      <c r="F78" s="175"/>
      <c r="G78" s="175"/>
      <c r="H78" s="175"/>
      <c r="I78" s="68">
        <v>0</v>
      </c>
      <c r="J78" s="58" t="s">
        <v>92</v>
      </c>
      <c r="K78" s="63"/>
      <c r="M78" s="120" t="s">
        <v>93</v>
      </c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spans="1:25" ht="15" customHeight="1">
      <c r="A79" s="105"/>
      <c r="B79" s="100" t="s">
        <v>13</v>
      </c>
      <c r="C79" s="175" t="s">
        <v>94</v>
      </c>
      <c r="D79" s="175"/>
      <c r="E79" s="175"/>
      <c r="F79" s="175"/>
      <c r="G79" s="175"/>
      <c r="H79" s="175"/>
      <c r="I79" s="134">
        <v>0.02</v>
      </c>
      <c r="J79" s="58">
        <f>TRUNC(I32*I79,2)</f>
        <v>24.25</v>
      </c>
      <c r="K79" s="63"/>
      <c r="L79" s="121"/>
      <c r="M79" s="120" t="s">
        <v>256</v>
      </c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spans="1:25" ht="15" customHeight="1">
      <c r="A80" s="105"/>
      <c r="B80" s="100" t="s">
        <v>16</v>
      </c>
      <c r="C80" s="175" t="s">
        <v>95</v>
      </c>
      <c r="D80" s="175"/>
      <c r="E80" s="175"/>
      <c r="F80" s="175"/>
      <c r="G80" s="175"/>
      <c r="H80" s="175"/>
      <c r="I80" s="134">
        <v>1.8499999999999999E-2</v>
      </c>
      <c r="J80" s="58">
        <f>TRUNC((I32+I73)*I80,2)</f>
        <v>41.68</v>
      </c>
      <c r="K80" s="63"/>
      <c r="M80" s="120" t="s">
        <v>265</v>
      </c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spans="1:25" ht="15" customHeight="1">
      <c r="A81" s="105"/>
      <c r="B81" s="100" t="s">
        <v>60</v>
      </c>
      <c r="C81" s="175" t="s">
        <v>96</v>
      </c>
      <c r="D81" s="175"/>
      <c r="E81" s="175"/>
      <c r="F81" s="175"/>
      <c r="G81" s="175"/>
      <c r="H81" s="175"/>
      <c r="I81" s="68">
        <v>0</v>
      </c>
      <c r="J81" s="58" t="s">
        <v>92</v>
      </c>
      <c r="K81" s="63"/>
      <c r="M81" s="120" t="s">
        <v>93</v>
      </c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spans="1:25" ht="15" customHeight="1">
      <c r="A82" s="105"/>
      <c r="B82" s="100" t="s">
        <v>62</v>
      </c>
      <c r="C82" s="175" t="s">
        <v>97</v>
      </c>
      <c r="D82" s="175"/>
      <c r="E82" s="175"/>
      <c r="F82" s="175"/>
      <c r="G82" s="175"/>
      <c r="H82" s="175"/>
      <c r="I82" s="134">
        <v>0.02</v>
      </c>
      <c r="J82" s="58">
        <f>TRUNC(I32*I82,2)</f>
        <v>24.25</v>
      </c>
      <c r="K82" s="63"/>
      <c r="M82" s="212" t="s">
        <v>257</v>
      </c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</row>
    <row r="83" spans="1:25" ht="15" customHeight="1">
      <c r="A83" s="105"/>
      <c r="B83" s="186" t="s">
        <v>47</v>
      </c>
      <c r="C83" s="186"/>
      <c r="D83" s="186"/>
      <c r="E83" s="186"/>
      <c r="F83" s="186"/>
      <c r="G83" s="186"/>
      <c r="H83" s="186"/>
      <c r="I83" s="188">
        <f>TRUNC(SUM(J77:J82),2)</f>
        <v>97.96</v>
      </c>
      <c r="J83" s="188"/>
      <c r="K83" s="63"/>
      <c r="M83" s="120" t="s">
        <v>98</v>
      </c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spans="1:25" ht="15" customHeight="1">
      <c r="A84" s="105"/>
      <c r="B84" s="191"/>
      <c r="C84" s="191"/>
      <c r="D84" s="191"/>
      <c r="E84" s="191"/>
      <c r="F84" s="191"/>
      <c r="G84" s="191"/>
      <c r="H84" s="191"/>
      <c r="I84" s="191"/>
      <c r="J84" s="191"/>
      <c r="K84" s="63"/>
    </row>
    <row r="85" spans="1:25" ht="15" customHeight="1">
      <c r="A85" s="105"/>
      <c r="B85" s="181" t="s">
        <v>99</v>
      </c>
      <c r="C85" s="181"/>
      <c r="D85" s="181"/>
      <c r="E85" s="181"/>
      <c r="F85" s="181"/>
      <c r="G85" s="181"/>
      <c r="H85" s="181"/>
      <c r="I85" s="181"/>
      <c r="J85" s="181"/>
      <c r="K85" s="63"/>
    </row>
    <row r="86" spans="1:25" ht="15" customHeight="1">
      <c r="A86" s="105"/>
      <c r="B86" s="186" t="s">
        <v>100</v>
      </c>
      <c r="C86" s="186"/>
      <c r="D86" s="186"/>
      <c r="E86" s="186"/>
      <c r="F86" s="186"/>
      <c r="G86" s="186"/>
      <c r="H86" s="186"/>
      <c r="I86" s="186"/>
      <c r="J86" s="186"/>
      <c r="K86" s="63"/>
    </row>
    <row r="87" spans="1:25" ht="15" customHeight="1">
      <c r="A87" s="105"/>
      <c r="B87" s="97" t="s">
        <v>101</v>
      </c>
      <c r="C87" s="182" t="s">
        <v>102</v>
      </c>
      <c r="D87" s="182"/>
      <c r="E87" s="182"/>
      <c r="F87" s="182"/>
      <c r="G87" s="182"/>
      <c r="H87" s="182"/>
      <c r="I87" s="97" t="s">
        <v>44</v>
      </c>
      <c r="J87" s="97" t="s">
        <v>37</v>
      </c>
      <c r="K87" s="63"/>
    </row>
    <row r="88" spans="1:25" ht="15" customHeight="1">
      <c r="A88" s="105"/>
      <c r="B88" s="100" t="s">
        <v>7</v>
      </c>
      <c r="C88" s="175" t="s">
        <v>103</v>
      </c>
      <c r="D88" s="175"/>
      <c r="E88" s="175"/>
      <c r="F88" s="175"/>
      <c r="G88" s="175"/>
      <c r="H88" s="175"/>
      <c r="I88" s="69">
        <v>8.2199999999999995E-2</v>
      </c>
      <c r="J88" s="57">
        <f>TRUNC((I32+I73+I83)*I88,2)</f>
        <v>193.26</v>
      </c>
      <c r="K88" s="63"/>
      <c r="M88" s="120" t="s">
        <v>266</v>
      </c>
    </row>
    <row r="89" spans="1:25" ht="15" customHeight="1">
      <c r="A89" s="105"/>
      <c r="B89" s="100" t="s">
        <v>10</v>
      </c>
      <c r="C89" s="175" t="s">
        <v>104</v>
      </c>
      <c r="D89" s="175"/>
      <c r="E89" s="175"/>
      <c r="F89" s="175"/>
      <c r="G89" s="175"/>
      <c r="H89" s="175"/>
      <c r="I89" s="135">
        <v>0.01</v>
      </c>
      <c r="J89" s="57">
        <f>TRUNC((I32+I73+I83)*I89,2)</f>
        <v>23.51</v>
      </c>
      <c r="K89" s="63"/>
      <c r="M89" s="120" t="s">
        <v>267</v>
      </c>
    </row>
    <row r="90" spans="1:25" ht="15" customHeight="1">
      <c r="A90" s="105"/>
      <c r="B90" s="100" t="s">
        <v>13</v>
      </c>
      <c r="C90" s="175" t="s">
        <v>105</v>
      </c>
      <c r="D90" s="175"/>
      <c r="E90" s="175"/>
      <c r="F90" s="175"/>
      <c r="G90" s="175"/>
      <c r="H90" s="175"/>
      <c r="I90" s="135">
        <v>0.01</v>
      </c>
      <c r="J90" s="57">
        <f>TRUNC((I32+I73+I83)*I90,2)</f>
        <v>23.51</v>
      </c>
      <c r="K90" s="63"/>
      <c r="M90" s="120" t="s">
        <v>268</v>
      </c>
    </row>
    <row r="91" spans="1:25" ht="15" customHeight="1">
      <c r="A91" s="105"/>
      <c r="B91" s="100" t="s">
        <v>16</v>
      </c>
      <c r="C91" s="175" t="s">
        <v>106</v>
      </c>
      <c r="D91" s="175"/>
      <c r="E91" s="175"/>
      <c r="F91" s="175"/>
      <c r="G91" s="175"/>
      <c r="H91" s="175"/>
      <c r="I91" s="135">
        <v>0.01</v>
      </c>
      <c r="J91" s="57">
        <f>TRUNC((I32+I73+I83)*I91,2)</f>
        <v>23.51</v>
      </c>
      <c r="K91" s="63"/>
      <c r="M91" s="120" t="s">
        <v>269</v>
      </c>
    </row>
    <row r="92" spans="1:25" ht="15" customHeight="1">
      <c r="A92" s="105"/>
      <c r="B92" s="100" t="s">
        <v>60</v>
      </c>
      <c r="C92" s="175" t="s">
        <v>107</v>
      </c>
      <c r="D92" s="175"/>
      <c r="E92" s="175"/>
      <c r="F92" s="175"/>
      <c r="G92" s="175"/>
      <c r="H92" s="175"/>
      <c r="I92" s="135">
        <v>0.01</v>
      </c>
      <c r="J92" s="57">
        <f>TRUNC((I32+I73+I83)*I92,2)</f>
        <v>23.51</v>
      </c>
      <c r="K92" s="63"/>
      <c r="M92" s="120" t="s">
        <v>270</v>
      </c>
    </row>
    <row r="93" spans="1:25" ht="15" customHeight="1">
      <c r="A93" s="105"/>
      <c r="B93" s="100" t="s">
        <v>62</v>
      </c>
      <c r="C93" s="213" t="s">
        <v>108</v>
      </c>
      <c r="D93" s="213"/>
      <c r="E93" s="213"/>
      <c r="F93" s="213"/>
      <c r="G93" s="213"/>
      <c r="H93" s="213"/>
      <c r="I93" s="135">
        <v>0</v>
      </c>
      <c r="J93" s="57">
        <f>TRUNC((I32+I73+I83)*I93,2)</f>
        <v>0</v>
      </c>
      <c r="K93" s="63"/>
      <c r="M93" s="120" t="s">
        <v>271</v>
      </c>
    </row>
    <row r="94" spans="1:25" ht="15" customHeight="1">
      <c r="A94" s="105"/>
      <c r="B94" s="209" t="s">
        <v>47</v>
      </c>
      <c r="C94" s="209"/>
      <c r="D94" s="209"/>
      <c r="E94" s="209"/>
      <c r="F94" s="209"/>
      <c r="G94" s="209"/>
      <c r="H94" s="209"/>
      <c r="I94" s="70">
        <f>SUM(I88:I93)</f>
        <v>0.12219999999999998</v>
      </c>
      <c r="J94" s="71">
        <f>TRUNC(SUM(J88:J93),2)</f>
        <v>287.3</v>
      </c>
      <c r="K94" s="63"/>
      <c r="M94" s="105" t="s">
        <v>98</v>
      </c>
    </row>
    <row r="95" spans="1:25" ht="15" customHeight="1">
      <c r="A95" s="105"/>
      <c r="B95" s="164"/>
      <c r="C95" s="164"/>
      <c r="D95" s="164"/>
      <c r="E95" s="164"/>
      <c r="F95" s="164"/>
      <c r="G95" s="164"/>
      <c r="H95" s="164"/>
      <c r="I95" s="164"/>
      <c r="J95" s="164"/>
      <c r="K95" s="63"/>
    </row>
    <row r="96" spans="1:25" ht="15" customHeight="1">
      <c r="A96" s="105"/>
      <c r="B96" s="181" t="s">
        <v>109</v>
      </c>
      <c r="C96" s="181"/>
      <c r="D96" s="181"/>
      <c r="E96" s="181"/>
      <c r="F96" s="181"/>
      <c r="G96" s="181"/>
      <c r="H96" s="181"/>
      <c r="I96" s="181"/>
      <c r="J96" s="181"/>
      <c r="K96" s="51"/>
    </row>
    <row r="97" spans="1:49" ht="15" customHeight="1">
      <c r="A97" s="105"/>
      <c r="B97" s="97">
        <v>5</v>
      </c>
      <c r="C97" s="182" t="s">
        <v>110</v>
      </c>
      <c r="D97" s="182"/>
      <c r="E97" s="182"/>
      <c r="F97" s="182"/>
      <c r="G97" s="182"/>
      <c r="H97" s="182"/>
      <c r="I97" s="186" t="s">
        <v>37</v>
      </c>
      <c r="J97" s="186"/>
      <c r="K97" s="60"/>
      <c r="M97" s="122"/>
    </row>
    <row r="98" spans="1:49" ht="15" customHeight="1">
      <c r="A98" s="105"/>
      <c r="B98" s="40" t="s">
        <v>7</v>
      </c>
      <c r="C98" s="210" t="s">
        <v>111</v>
      </c>
      <c r="D98" s="210"/>
      <c r="E98" s="210"/>
      <c r="F98" s="210"/>
      <c r="G98" s="210"/>
      <c r="H98" s="210"/>
      <c r="I98" s="214">
        <f>UNIFORMES!E7</f>
        <v>16.166666666666668</v>
      </c>
      <c r="J98" s="214"/>
      <c r="K98" s="61"/>
      <c r="M98" s="122" t="s">
        <v>112</v>
      </c>
    </row>
    <row r="99" spans="1:49" s="123" customFormat="1" ht="15" customHeight="1">
      <c r="A99" s="109"/>
      <c r="B99" s="215"/>
      <c r="C99" s="215"/>
      <c r="D99" s="215"/>
      <c r="E99" s="215"/>
      <c r="F99" s="215"/>
      <c r="G99" s="215"/>
      <c r="H99" s="215"/>
      <c r="I99" s="215"/>
      <c r="J99" s="215"/>
      <c r="K99" s="72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</row>
    <row r="100" spans="1:49" s="123" customFormat="1" ht="15" customHeight="1">
      <c r="A100" s="109"/>
      <c r="B100" s="181" t="s">
        <v>113</v>
      </c>
      <c r="C100" s="181"/>
      <c r="D100" s="181"/>
      <c r="E100" s="181"/>
      <c r="F100" s="181"/>
      <c r="G100" s="181"/>
      <c r="H100" s="181"/>
      <c r="I100" s="181"/>
      <c r="J100" s="181"/>
      <c r="K100" s="73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</row>
    <row r="101" spans="1:49" s="123" customFormat="1" ht="15" customHeight="1">
      <c r="A101" s="109"/>
      <c r="B101" s="95">
        <v>6</v>
      </c>
      <c r="C101" s="208" t="s">
        <v>114</v>
      </c>
      <c r="D101" s="208"/>
      <c r="E101" s="208"/>
      <c r="F101" s="208"/>
      <c r="G101" s="208"/>
      <c r="H101" s="208"/>
      <c r="I101" s="95" t="s">
        <v>44</v>
      </c>
      <c r="J101" s="95" t="s">
        <v>37</v>
      </c>
      <c r="K101" s="74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</row>
    <row r="102" spans="1:49" s="123" customFormat="1" ht="15" customHeight="1">
      <c r="A102" s="109"/>
      <c r="B102" s="40" t="s">
        <v>7</v>
      </c>
      <c r="C102" s="210" t="s">
        <v>115</v>
      </c>
      <c r="D102" s="210"/>
      <c r="E102" s="210"/>
      <c r="F102" s="210"/>
      <c r="G102" s="210"/>
      <c r="H102" s="210"/>
      <c r="I102" s="134">
        <v>4.9000000000000002E-2</v>
      </c>
      <c r="J102" s="94">
        <f>TRUNC((I118*I102),2)</f>
        <v>130.07</v>
      </c>
      <c r="K102" s="54"/>
      <c r="L102" s="109"/>
      <c r="M102" s="120" t="s">
        <v>272</v>
      </c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</row>
    <row r="103" spans="1:49" s="123" customFormat="1" ht="15" customHeight="1">
      <c r="A103" s="109"/>
      <c r="B103" s="40" t="s">
        <v>10</v>
      </c>
      <c r="C103" s="210" t="s">
        <v>116</v>
      </c>
      <c r="D103" s="210"/>
      <c r="E103" s="210"/>
      <c r="F103" s="210"/>
      <c r="G103" s="210"/>
      <c r="H103" s="210"/>
      <c r="I103" s="134">
        <v>4.9000000000000002E-2</v>
      </c>
      <c r="J103" s="94">
        <f>TRUNC((I118*I103),2)</f>
        <v>130.07</v>
      </c>
      <c r="K103" s="54"/>
      <c r="L103" s="109"/>
      <c r="M103" s="120" t="s">
        <v>273</v>
      </c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</row>
    <row r="104" spans="1:49" s="123" customFormat="1" ht="15" customHeight="1">
      <c r="A104" s="109"/>
      <c r="B104" s="40" t="s">
        <v>13</v>
      </c>
      <c r="C104" s="210" t="s">
        <v>117</v>
      </c>
      <c r="D104" s="210"/>
      <c r="E104" s="210"/>
      <c r="F104" s="210"/>
      <c r="G104" s="210"/>
      <c r="H104" s="210"/>
      <c r="I104" s="68"/>
      <c r="J104" s="94"/>
      <c r="K104" s="54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</row>
    <row r="105" spans="1:49" ht="15" customHeight="1">
      <c r="A105" s="105"/>
      <c r="B105" s="216" t="s">
        <v>118</v>
      </c>
      <c r="C105" s="216"/>
      <c r="D105" s="218" t="s">
        <v>119</v>
      </c>
      <c r="E105" s="64" t="s">
        <v>120</v>
      </c>
      <c r="F105" s="65"/>
      <c r="G105" s="65"/>
      <c r="H105" s="66"/>
      <c r="I105" s="136">
        <v>6.4999999999999997E-3</v>
      </c>
      <c r="J105" s="94">
        <f>TRUNC((((I118+J102+J103)/(1-(I108)))*I105),2)</f>
        <v>20.74</v>
      </c>
      <c r="K105" s="54"/>
      <c r="L105" s="109"/>
      <c r="M105" s="124" t="s">
        <v>274</v>
      </c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</row>
    <row r="106" spans="1:49" ht="15" customHeight="1">
      <c r="A106" s="105"/>
      <c r="B106" s="216" t="s">
        <v>121</v>
      </c>
      <c r="C106" s="216"/>
      <c r="D106" s="218"/>
      <c r="E106" s="64" t="s">
        <v>122</v>
      </c>
      <c r="F106" s="65"/>
      <c r="G106" s="65"/>
      <c r="H106" s="66"/>
      <c r="I106" s="137">
        <v>0.03</v>
      </c>
      <c r="J106" s="94">
        <f>TRUNC((((I118+J102+J103)/(1-(I108)))*I106),2)</f>
        <v>95.72</v>
      </c>
      <c r="K106" s="54"/>
      <c r="L106" s="109"/>
      <c r="M106" s="124" t="s">
        <v>275</v>
      </c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</row>
    <row r="107" spans="1:49" ht="15" customHeight="1">
      <c r="A107" s="105"/>
      <c r="B107" s="216" t="s">
        <v>123</v>
      </c>
      <c r="C107" s="216"/>
      <c r="D107" s="67" t="s">
        <v>124</v>
      </c>
      <c r="E107" s="64" t="s">
        <v>125</v>
      </c>
      <c r="F107" s="65"/>
      <c r="G107" s="65"/>
      <c r="H107" s="66"/>
      <c r="I107" s="136">
        <v>0.05</v>
      </c>
      <c r="J107" s="94">
        <f>TRUNC((((I118+J102+J103)/(1-(I108)))*I107),2)</f>
        <v>159.54</v>
      </c>
      <c r="K107" s="54"/>
      <c r="L107" s="109"/>
      <c r="M107" s="124" t="s">
        <v>276</v>
      </c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</row>
    <row r="108" spans="1:49" ht="15" customHeight="1">
      <c r="A108" s="105"/>
      <c r="B108" s="209" t="s">
        <v>68</v>
      </c>
      <c r="C108" s="209"/>
      <c r="D108" s="209"/>
      <c r="E108" s="209"/>
      <c r="F108" s="209"/>
      <c r="G108" s="209"/>
      <c r="H108" s="209"/>
      <c r="I108" s="75">
        <f>SUM(I105:I107)</f>
        <v>8.6499999999999994E-2</v>
      </c>
      <c r="J108" s="96">
        <f>TRUNC(SUM(J102:J107),2)</f>
        <v>536.14</v>
      </c>
      <c r="K108" s="76"/>
      <c r="L108" s="109"/>
      <c r="M108" s="125" t="s">
        <v>258</v>
      </c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</row>
    <row r="109" spans="1:49" ht="15" customHeight="1">
      <c r="A109" s="105"/>
      <c r="B109" s="217"/>
      <c r="C109" s="217"/>
      <c r="D109" s="217"/>
      <c r="E109" s="217"/>
      <c r="F109" s="217"/>
      <c r="G109" s="217"/>
      <c r="H109" s="217"/>
      <c r="I109" s="217"/>
      <c r="J109" s="217"/>
      <c r="K109" s="78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</row>
    <row r="110" spans="1:49" ht="15" customHeight="1">
      <c r="A110" s="105"/>
      <c r="B110" s="181" t="s">
        <v>126</v>
      </c>
      <c r="C110" s="181"/>
      <c r="D110" s="181"/>
      <c r="E110" s="181"/>
      <c r="F110" s="181"/>
      <c r="G110" s="181"/>
      <c r="H110" s="181"/>
      <c r="I110" s="181"/>
      <c r="J110" s="181"/>
      <c r="K110" s="77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</row>
    <row r="111" spans="1:49" ht="15" customHeight="1">
      <c r="A111" s="105"/>
      <c r="B111" s="219"/>
      <c r="C111" s="219"/>
      <c r="D111" s="219"/>
      <c r="E111" s="219"/>
      <c r="F111" s="219"/>
      <c r="G111" s="219"/>
      <c r="H111" s="219"/>
      <c r="I111" s="219"/>
      <c r="J111" s="219"/>
      <c r="K111" s="78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</row>
    <row r="112" spans="1:49" ht="15" customHeight="1">
      <c r="A112" s="105"/>
      <c r="B112" s="208" t="s">
        <v>127</v>
      </c>
      <c r="C112" s="208"/>
      <c r="D112" s="208"/>
      <c r="E112" s="208"/>
      <c r="F112" s="208"/>
      <c r="G112" s="208"/>
      <c r="H112" s="208"/>
      <c r="I112" s="220" t="s">
        <v>37</v>
      </c>
      <c r="J112" s="220"/>
      <c r="K112" s="7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</row>
    <row r="113" spans="1:49" ht="15" customHeight="1">
      <c r="A113" s="105"/>
      <c r="B113" s="40" t="s">
        <v>7</v>
      </c>
      <c r="C113" s="210" t="s">
        <v>128</v>
      </c>
      <c r="D113" s="210"/>
      <c r="E113" s="210"/>
      <c r="F113" s="210"/>
      <c r="G113" s="210"/>
      <c r="H113" s="210"/>
      <c r="I113" s="184">
        <f>I32</f>
        <v>1212.99</v>
      </c>
      <c r="J113" s="184"/>
      <c r="K113" s="54"/>
      <c r="L113" s="109"/>
      <c r="M113" s="125" t="s">
        <v>259</v>
      </c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</row>
    <row r="114" spans="1:49" ht="15" customHeight="1">
      <c r="A114" s="105"/>
      <c r="B114" s="40" t="s">
        <v>10</v>
      </c>
      <c r="C114" s="210" t="s">
        <v>129</v>
      </c>
      <c r="D114" s="210"/>
      <c r="E114" s="210"/>
      <c r="F114" s="210"/>
      <c r="G114" s="210"/>
      <c r="H114" s="210"/>
      <c r="I114" s="184">
        <f>I73</f>
        <v>1040.25</v>
      </c>
      <c r="J114" s="184"/>
      <c r="K114" s="54"/>
      <c r="L114" s="109"/>
      <c r="M114" s="125" t="s">
        <v>277</v>
      </c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</row>
    <row r="115" spans="1:49" ht="15" customHeight="1">
      <c r="A115" s="105"/>
      <c r="B115" s="40" t="s">
        <v>13</v>
      </c>
      <c r="C115" s="210" t="s">
        <v>130</v>
      </c>
      <c r="D115" s="210"/>
      <c r="E115" s="210"/>
      <c r="F115" s="210"/>
      <c r="G115" s="210"/>
      <c r="H115" s="210"/>
      <c r="I115" s="184">
        <f>I83</f>
        <v>97.96</v>
      </c>
      <c r="J115" s="184"/>
      <c r="K115" s="54"/>
      <c r="L115" s="109"/>
      <c r="M115" s="125" t="s">
        <v>278</v>
      </c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</row>
    <row r="116" spans="1:49" ht="15" customHeight="1">
      <c r="A116" s="105"/>
      <c r="B116" s="40" t="s">
        <v>16</v>
      </c>
      <c r="C116" s="210" t="s">
        <v>131</v>
      </c>
      <c r="D116" s="210"/>
      <c r="E116" s="210"/>
      <c r="F116" s="210"/>
      <c r="G116" s="210"/>
      <c r="H116" s="210"/>
      <c r="I116" s="184">
        <f>J94</f>
        <v>287.3</v>
      </c>
      <c r="J116" s="184"/>
      <c r="K116" s="54"/>
      <c r="L116" s="109"/>
      <c r="M116" s="125" t="s">
        <v>279</v>
      </c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</row>
    <row r="117" spans="1:49" ht="15" customHeight="1">
      <c r="A117" s="105"/>
      <c r="B117" s="40" t="s">
        <v>60</v>
      </c>
      <c r="C117" s="210" t="s">
        <v>132</v>
      </c>
      <c r="D117" s="210"/>
      <c r="E117" s="210"/>
      <c r="F117" s="210"/>
      <c r="G117" s="210"/>
      <c r="H117" s="210"/>
      <c r="I117" s="184">
        <f>I98</f>
        <v>16.166666666666668</v>
      </c>
      <c r="J117" s="184"/>
      <c r="K117" s="54"/>
      <c r="L117" s="109"/>
      <c r="M117" s="125" t="s">
        <v>280</v>
      </c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</row>
    <row r="118" spans="1:49" ht="15" customHeight="1">
      <c r="A118" s="105"/>
      <c r="B118" s="209" t="s">
        <v>133</v>
      </c>
      <c r="C118" s="209"/>
      <c r="D118" s="209"/>
      <c r="E118" s="209"/>
      <c r="F118" s="209"/>
      <c r="G118" s="209"/>
      <c r="H118" s="209"/>
      <c r="I118" s="221">
        <f>TRUNC(SUM(I113:J117),2)</f>
        <v>2654.66</v>
      </c>
      <c r="J118" s="221"/>
      <c r="K118" s="76"/>
      <c r="L118" s="109"/>
      <c r="M118" s="120" t="s">
        <v>83</v>
      </c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</row>
    <row r="119" spans="1:49" ht="15" customHeight="1">
      <c r="A119" s="105"/>
      <c r="B119" s="40" t="s">
        <v>62</v>
      </c>
      <c r="C119" s="210" t="s">
        <v>134</v>
      </c>
      <c r="D119" s="210"/>
      <c r="E119" s="210"/>
      <c r="F119" s="210"/>
      <c r="G119" s="210"/>
      <c r="H119" s="210"/>
      <c r="I119" s="184">
        <f>J108</f>
        <v>536.14</v>
      </c>
      <c r="J119" s="184"/>
      <c r="K119" s="54"/>
      <c r="L119" s="109"/>
      <c r="M119" s="125" t="s">
        <v>281</v>
      </c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</row>
    <row r="120" spans="1:49" ht="15" customHeight="1">
      <c r="A120" s="105"/>
      <c r="B120" s="209" t="s">
        <v>135</v>
      </c>
      <c r="C120" s="209"/>
      <c r="D120" s="209"/>
      <c r="E120" s="209"/>
      <c r="F120" s="209"/>
      <c r="G120" s="209"/>
      <c r="H120" s="209"/>
      <c r="I120" s="221">
        <f>TRUNC((I118+I119),2)</f>
        <v>3190.8</v>
      </c>
      <c r="J120" s="221"/>
      <c r="K120" s="76"/>
      <c r="L120" s="109"/>
      <c r="M120" s="120" t="s">
        <v>136</v>
      </c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</row>
    <row r="121" spans="1:49" ht="15" customHeight="1">
      <c r="A121" s="105"/>
      <c r="B121" s="32"/>
      <c r="C121" s="105"/>
      <c r="D121" s="105"/>
      <c r="E121" s="105"/>
      <c r="F121" s="105"/>
      <c r="G121" s="105"/>
      <c r="H121" s="105"/>
      <c r="I121" s="105"/>
      <c r="J121" s="105"/>
      <c r="K121" s="80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</row>
    <row r="122" spans="1:49" ht="15" customHeight="1">
      <c r="A122" s="105"/>
      <c r="B122" s="32"/>
      <c r="C122" s="105"/>
      <c r="D122" s="105"/>
      <c r="E122" s="105"/>
      <c r="F122" s="105"/>
      <c r="G122" s="105"/>
      <c r="H122" s="105"/>
      <c r="I122" s="105"/>
      <c r="J122" s="105"/>
      <c r="K122" s="81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</row>
    <row r="123" spans="1:49" ht="15" customHeight="1">
      <c r="K123" s="78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</row>
    <row r="124" spans="1:49" ht="15" customHeight="1">
      <c r="K124" s="54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</row>
    <row r="125" spans="1:49" ht="15" customHeight="1">
      <c r="K125" s="82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</row>
    <row r="126" spans="1:49" ht="15" customHeight="1">
      <c r="K126" s="82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</row>
    <row r="127" spans="1:49" ht="15" customHeight="1">
      <c r="K127" s="82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</row>
    <row r="128" spans="1:49" ht="15" customHeight="1">
      <c r="K128" s="82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</row>
    <row r="129" spans="11:49" ht="15" customHeight="1">
      <c r="K129" s="54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</row>
    <row r="130" spans="11:49" ht="15" customHeight="1">
      <c r="K130" s="82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</row>
    <row r="131" spans="11:49" ht="15" customHeight="1">
      <c r="K131" s="76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</row>
    <row r="132" spans="11:49" ht="15" customHeight="1">
      <c r="K132" s="78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</row>
    <row r="133" spans="11:49" ht="15" customHeight="1">
      <c r="K133" s="109"/>
      <c r="L133" s="109"/>
      <c r="M133" s="109"/>
      <c r="N133" s="126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</row>
    <row r="134" spans="11:49" ht="15" customHeight="1"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</row>
    <row r="135" spans="11:49" ht="15" customHeight="1"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</row>
  </sheetData>
  <sheetProtection algorithmName="SHA-512" hashValue="OFLb3TRFCLqnccVAAsamA8kWaf9VbJuH07TfQmq0jAeSvHMYK86+/AAy59+R3LEZ/mbL7F4FWLfuBBtG41jNMw==" saltValue="Yajf5ey56vsh1n33T7q0Kg==" spinCount="100000" sheet="1" objects="1" scenarios="1" formatCells="0"/>
  <mergeCells count="165">
    <mergeCell ref="C116:H116"/>
    <mergeCell ref="I116:J116"/>
    <mergeCell ref="C117:H117"/>
    <mergeCell ref="I117:J117"/>
    <mergeCell ref="B118:H118"/>
    <mergeCell ref="I118:J118"/>
    <mergeCell ref="C119:H119"/>
    <mergeCell ref="I119:J119"/>
    <mergeCell ref="B120:H120"/>
    <mergeCell ref="I120:J120"/>
    <mergeCell ref="B111:J111"/>
    <mergeCell ref="B112:H112"/>
    <mergeCell ref="I112:J112"/>
    <mergeCell ref="C113:H113"/>
    <mergeCell ref="I113:J113"/>
    <mergeCell ref="C114:H114"/>
    <mergeCell ref="I114:J114"/>
    <mergeCell ref="C115:H115"/>
    <mergeCell ref="I115:J115"/>
    <mergeCell ref="C102:H102"/>
    <mergeCell ref="C103:H103"/>
    <mergeCell ref="C104:H104"/>
    <mergeCell ref="B105:C105"/>
    <mergeCell ref="B106:C106"/>
    <mergeCell ref="B107:C107"/>
    <mergeCell ref="B108:H108"/>
    <mergeCell ref="B109:J109"/>
    <mergeCell ref="B110:J110"/>
    <mergeCell ref="D105:D106"/>
    <mergeCell ref="B95:J95"/>
    <mergeCell ref="B96:J96"/>
    <mergeCell ref="C97:H97"/>
    <mergeCell ref="I97:J97"/>
    <mergeCell ref="C98:H98"/>
    <mergeCell ref="I98:J98"/>
    <mergeCell ref="B99:J99"/>
    <mergeCell ref="B100:J100"/>
    <mergeCell ref="C101:H101"/>
    <mergeCell ref="B86:J86"/>
    <mergeCell ref="C87:H87"/>
    <mergeCell ref="C88:H88"/>
    <mergeCell ref="C89:H89"/>
    <mergeCell ref="C90:H90"/>
    <mergeCell ref="C91:H91"/>
    <mergeCell ref="C92:H92"/>
    <mergeCell ref="C93:H93"/>
    <mergeCell ref="B94:H94"/>
    <mergeCell ref="C79:H79"/>
    <mergeCell ref="C80:H80"/>
    <mergeCell ref="C81:H81"/>
    <mergeCell ref="C82:H82"/>
    <mergeCell ref="M82:Y82"/>
    <mergeCell ref="B83:H83"/>
    <mergeCell ref="I83:J83"/>
    <mergeCell ref="B84:J84"/>
    <mergeCell ref="B85:J85"/>
    <mergeCell ref="C72:H72"/>
    <mergeCell ref="I72:J72"/>
    <mergeCell ref="B73:H73"/>
    <mergeCell ref="I73:J73"/>
    <mergeCell ref="B74:J74"/>
    <mergeCell ref="B75:J75"/>
    <mergeCell ref="C76:H76"/>
    <mergeCell ref="C77:H77"/>
    <mergeCell ref="C78:H78"/>
    <mergeCell ref="B64:J64"/>
    <mergeCell ref="B67:J67"/>
    <mergeCell ref="B68:J68"/>
    <mergeCell ref="C69:H69"/>
    <mergeCell ref="I69:J69"/>
    <mergeCell ref="C70:H70"/>
    <mergeCell ref="I70:J70"/>
    <mergeCell ref="C71:H71"/>
    <mergeCell ref="I71:J71"/>
    <mergeCell ref="AB57:AC57"/>
    <mergeCell ref="AD57:AE57"/>
    <mergeCell ref="AF57:AG57"/>
    <mergeCell ref="AH57:AI57"/>
    <mergeCell ref="AJ57:AM57"/>
    <mergeCell ref="C62:H62"/>
    <mergeCell ref="I62:J62"/>
    <mergeCell ref="B63:H63"/>
    <mergeCell ref="I63:J63"/>
    <mergeCell ref="B57:B58"/>
    <mergeCell ref="B59:B60"/>
    <mergeCell ref="C57:C58"/>
    <mergeCell ref="C59:C60"/>
    <mergeCell ref="I59:J60"/>
    <mergeCell ref="I57:J58"/>
    <mergeCell ref="C61:H61"/>
    <mergeCell ref="I61:J61"/>
    <mergeCell ref="C49:H49"/>
    <mergeCell ref="C50:H50"/>
    <mergeCell ref="C51:H51"/>
    <mergeCell ref="B52:H52"/>
    <mergeCell ref="B53:J53"/>
    <mergeCell ref="B54:J54"/>
    <mergeCell ref="B55:J55"/>
    <mergeCell ref="C56:H56"/>
    <mergeCell ref="I56:J56"/>
    <mergeCell ref="B40:J40"/>
    <mergeCell ref="M40:S40"/>
    <mergeCell ref="B41:J41"/>
    <mergeCell ref="B42:J42"/>
    <mergeCell ref="C43:H43"/>
    <mergeCell ref="C44:H44"/>
    <mergeCell ref="C45:H45"/>
    <mergeCell ref="C47:H47"/>
    <mergeCell ref="C48:H48"/>
    <mergeCell ref="B33:J33"/>
    <mergeCell ref="B34:J34"/>
    <mergeCell ref="B35:J35"/>
    <mergeCell ref="C36:H36"/>
    <mergeCell ref="C37:H37"/>
    <mergeCell ref="M37:X37"/>
    <mergeCell ref="C38:H38"/>
    <mergeCell ref="M38:X38"/>
    <mergeCell ref="B39:H39"/>
    <mergeCell ref="I39:J39"/>
    <mergeCell ref="B28:J28"/>
    <mergeCell ref="B29:J29"/>
    <mergeCell ref="C30:H30"/>
    <mergeCell ref="I30:J30"/>
    <mergeCell ref="C31:H31"/>
    <mergeCell ref="I31:J31"/>
    <mergeCell ref="M31:X31"/>
    <mergeCell ref="B32:H32"/>
    <mergeCell ref="I32:J32"/>
    <mergeCell ref="C23:H23"/>
    <mergeCell ref="I23:J23"/>
    <mergeCell ref="C24:H24"/>
    <mergeCell ref="I24:J24"/>
    <mergeCell ref="C25:H25"/>
    <mergeCell ref="I25:J25"/>
    <mergeCell ref="C26:H26"/>
    <mergeCell ref="I26:J26"/>
    <mergeCell ref="C27:H27"/>
    <mergeCell ref="I27:J27"/>
    <mergeCell ref="B15:J15"/>
    <mergeCell ref="B16:J16"/>
    <mergeCell ref="C17:H17"/>
    <mergeCell ref="I17:J17"/>
    <mergeCell ref="D18:J18"/>
    <mergeCell ref="B19:J19"/>
    <mergeCell ref="B20:J20"/>
    <mergeCell ref="B21:J21"/>
    <mergeCell ref="B22:J22"/>
    <mergeCell ref="C9:G9"/>
    <mergeCell ref="H9:J9"/>
    <mergeCell ref="C10:G10"/>
    <mergeCell ref="H10:J10"/>
    <mergeCell ref="C11:G11"/>
    <mergeCell ref="H11:J11"/>
    <mergeCell ref="H12:J12"/>
    <mergeCell ref="B13:J13"/>
    <mergeCell ref="B14:J14"/>
    <mergeCell ref="B2:J2"/>
    <mergeCell ref="B3:J3"/>
    <mergeCell ref="D4:E4"/>
    <mergeCell ref="G4:J4"/>
    <mergeCell ref="D5:E5"/>
    <mergeCell ref="G5:J5"/>
    <mergeCell ref="B6:J6"/>
    <mergeCell ref="B7:J7"/>
    <mergeCell ref="B8:J8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4" fitToHeight="2" orientation="portrait" horizontalDpi="300" verticalDpi="300" r:id="rId1"/>
  <rowBreaks count="2" manualBreakCount="2">
    <brk id="65" max="16383" man="1"/>
    <brk id="137" max="16383" man="1"/>
  </rowBreaks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view="pageBreakPreview" topLeftCell="A7" zoomScale="90" zoomScaleNormal="100" zoomScaleSheetLayoutView="90" workbookViewId="0">
      <selection activeCell="L16" sqref="L16:N16"/>
    </sheetView>
  </sheetViews>
  <sheetFormatPr defaultColWidth="9" defaultRowHeight="12"/>
  <cols>
    <col min="1" max="1" width="26.140625" style="14" customWidth="1"/>
    <col min="2" max="2" width="20" style="14" customWidth="1"/>
    <col min="3" max="3" width="15.5703125" style="14" customWidth="1"/>
    <col min="4" max="4" width="14.140625" style="14" customWidth="1"/>
    <col min="5" max="5" width="12.85546875" style="13" customWidth="1"/>
    <col min="6" max="6" width="12.85546875" style="14" customWidth="1"/>
    <col min="7" max="7" width="11" style="13" customWidth="1"/>
    <col min="8" max="8" width="13.5703125" style="13" customWidth="1"/>
    <col min="9" max="9" width="4" style="14" customWidth="1"/>
    <col min="10" max="10" width="14.5703125" style="14" customWidth="1"/>
    <col min="11" max="11" width="3" style="14" customWidth="1"/>
    <col min="12" max="12" width="8.140625" style="14" customWidth="1"/>
    <col min="13" max="13" width="4.42578125" style="14" customWidth="1"/>
    <col min="14" max="14" width="17.42578125" style="14" customWidth="1"/>
    <col min="15" max="15" width="10" style="14" customWidth="1"/>
    <col min="16" max="16" width="9.5703125" style="14" customWidth="1"/>
    <col min="17" max="17" width="11.7109375" style="14" customWidth="1"/>
    <col min="18" max="256" width="9.140625" style="14"/>
    <col min="257" max="257" width="26.140625" style="14" customWidth="1"/>
    <col min="258" max="258" width="20" style="14" customWidth="1"/>
    <col min="259" max="259" width="15.5703125" style="14" customWidth="1"/>
    <col min="260" max="260" width="14.140625" style="14" customWidth="1"/>
    <col min="261" max="262" width="12.85546875" style="14" customWidth="1"/>
    <col min="263" max="263" width="11" style="14" customWidth="1"/>
    <col min="264" max="264" width="13.5703125" style="14" customWidth="1"/>
    <col min="265" max="265" width="4" style="14" customWidth="1"/>
    <col min="266" max="266" width="14.5703125" style="14" customWidth="1"/>
    <col min="267" max="267" width="3" style="14" customWidth="1"/>
    <col min="268" max="268" width="8.140625" style="14" customWidth="1"/>
    <col min="269" max="269" width="4.42578125" style="14" customWidth="1"/>
    <col min="270" max="270" width="17.42578125" style="14" customWidth="1"/>
    <col min="271" max="271" width="10" style="14" customWidth="1"/>
    <col min="272" max="272" width="9.5703125" style="14" customWidth="1"/>
    <col min="273" max="273" width="11.7109375" style="14" customWidth="1"/>
    <col min="274" max="512" width="9.140625" style="14"/>
    <col min="513" max="513" width="26.140625" style="14" customWidth="1"/>
    <col min="514" max="514" width="20" style="14" customWidth="1"/>
    <col min="515" max="515" width="15.5703125" style="14" customWidth="1"/>
    <col min="516" max="516" width="14.140625" style="14" customWidth="1"/>
    <col min="517" max="518" width="12.85546875" style="14" customWidth="1"/>
    <col min="519" max="519" width="11" style="14" customWidth="1"/>
    <col min="520" max="520" width="13.5703125" style="14" customWidth="1"/>
    <col min="521" max="521" width="4" style="14" customWidth="1"/>
    <col min="522" max="522" width="14.5703125" style="14" customWidth="1"/>
    <col min="523" max="523" width="3" style="14" customWidth="1"/>
    <col min="524" max="524" width="8.140625" style="14" customWidth="1"/>
    <col min="525" max="525" width="4.42578125" style="14" customWidth="1"/>
    <col min="526" max="526" width="17.42578125" style="14" customWidth="1"/>
    <col min="527" max="527" width="10" style="14" customWidth="1"/>
    <col min="528" max="528" width="9.5703125" style="14" customWidth="1"/>
    <col min="529" max="529" width="11.7109375" style="14" customWidth="1"/>
    <col min="530" max="768" width="9.140625" style="14"/>
    <col min="769" max="769" width="26.140625" style="14" customWidth="1"/>
    <col min="770" max="770" width="20" style="14" customWidth="1"/>
    <col min="771" max="771" width="15.5703125" style="14" customWidth="1"/>
    <col min="772" max="772" width="14.140625" style="14" customWidth="1"/>
    <col min="773" max="774" width="12.85546875" style="14" customWidth="1"/>
    <col min="775" max="775" width="11" style="14" customWidth="1"/>
    <col min="776" max="776" width="13.5703125" style="14" customWidth="1"/>
    <col min="777" max="777" width="4" style="14" customWidth="1"/>
    <col min="778" max="778" width="14.5703125" style="14" customWidth="1"/>
    <col min="779" max="779" width="3" style="14" customWidth="1"/>
    <col min="780" max="780" width="8.140625" style="14" customWidth="1"/>
    <col min="781" max="781" width="4.42578125" style="14" customWidth="1"/>
    <col min="782" max="782" width="17.42578125" style="14" customWidth="1"/>
    <col min="783" max="783" width="10" style="14" customWidth="1"/>
    <col min="784" max="784" width="9.5703125" style="14" customWidth="1"/>
    <col min="785" max="785" width="11.7109375" style="14" customWidth="1"/>
    <col min="786" max="1024" width="9.140625" style="14"/>
    <col min="1025" max="1025" width="26.140625" style="14" customWidth="1"/>
    <col min="1026" max="1026" width="20" style="14" customWidth="1"/>
    <col min="1027" max="1027" width="15.5703125" style="14" customWidth="1"/>
    <col min="1028" max="1028" width="14.140625" style="14" customWidth="1"/>
    <col min="1029" max="1030" width="12.85546875" style="14" customWidth="1"/>
    <col min="1031" max="1031" width="11" style="14" customWidth="1"/>
    <col min="1032" max="1032" width="13.5703125" style="14" customWidth="1"/>
    <col min="1033" max="1033" width="4" style="14" customWidth="1"/>
    <col min="1034" max="1034" width="14.5703125" style="14" customWidth="1"/>
    <col min="1035" max="1035" width="3" style="14" customWidth="1"/>
    <col min="1036" max="1036" width="8.140625" style="14" customWidth="1"/>
    <col min="1037" max="1037" width="4.42578125" style="14" customWidth="1"/>
    <col min="1038" max="1038" width="17.42578125" style="14" customWidth="1"/>
    <col min="1039" max="1039" width="10" style="14" customWidth="1"/>
    <col min="1040" max="1040" width="9.5703125" style="14" customWidth="1"/>
    <col min="1041" max="1041" width="11.7109375" style="14" customWidth="1"/>
    <col min="1042" max="1280" width="9.140625" style="14"/>
    <col min="1281" max="1281" width="26.140625" style="14" customWidth="1"/>
    <col min="1282" max="1282" width="20" style="14" customWidth="1"/>
    <col min="1283" max="1283" width="15.5703125" style="14" customWidth="1"/>
    <col min="1284" max="1284" width="14.140625" style="14" customWidth="1"/>
    <col min="1285" max="1286" width="12.85546875" style="14" customWidth="1"/>
    <col min="1287" max="1287" width="11" style="14" customWidth="1"/>
    <col min="1288" max="1288" width="13.5703125" style="14" customWidth="1"/>
    <col min="1289" max="1289" width="4" style="14" customWidth="1"/>
    <col min="1290" max="1290" width="14.5703125" style="14" customWidth="1"/>
    <col min="1291" max="1291" width="3" style="14" customWidth="1"/>
    <col min="1292" max="1292" width="8.140625" style="14" customWidth="1"/>
    <col min="1293" max="1293" width="4.42578125" style="14" customWidth="1"/>
    <col min="1294" max="1294" width="17.42578125" style="14" customWidth="1"/>
    <col min="1295" max="1295" width="10" style="14" customWidth="1"/>
    <col min="1296" max="1296" width="9.5703125" style="14" customWidth="1"/>
    <col min="1297" max="1297" width="11.7109375" style="14" customWidth="1"/>
    <col min="1298" max="1536" width="9.140625" style="14"/>
    <col min="1537" max="1537" width="26.140625" style="14" customWidth="1"/>
    <col min="1538" max="1538" width="20" style="14" customWidth="1"/>
    <col min="1539" max="1539" width="15.5703125" style="14" customWidth="1"/>
    <col min="1540" max="1540" width="14.140625" style="14" customWidth="1"/>
    <col min="1541" max="1542" width="12.85546875" style="14" customWidth="1"/>
    <col min="1543" max="1543" width="11" style="14" customWidth="1"/>
    <col min="1544" max="1544" width="13.5703125" style="14" customWidth="1"/>
    <col min="1545" max="1545" width="4" style="14" customWidth="1"/>
    <col min="1546" max="1546" width="14.5703125" style="14" customWidth="1"/>
    <col min="1547" max="1547" width="3" style="14" customWidth="1"/>
    <col min="1548" max="1548" width="8.140625" style="14" customWidth="1"/>
    <col min="1549" max="1549" width="4.42578125" style="14" customWidth="1"/>
    <col min="1550" max="1550" width="17.42578125" style="14" customWidth="1"/>
    <col min="1551" max="1551" width="10" style="14" customWidth="1"/>
    <col min="1552" max="1552" width="9.5703125" style="14" customWidth="1"/>
    <col min="1553" max="1553" width="11.7109375" style="14" customWidth="1"/>
    <col min="1554" max="1792" width="9.140625" style="14"/>
    <col min="1793" max="1793" width="26.140625" style="14" customWidth="1"/>
    <col min="1794" max="1794" width="20" style="14" customWidth="1"/>
    <col min="1795" max="1795" width="15.5703125" style="14" customWidth="1"/>
    <col min="1796" max="1796" width="14.140625" style="14" customWidth="1"/>
    <col min="1797" max="1798" width="12.85546875" style="14" customWidth="1"/>
    <col min="1799" max="1799" width="11" style="14" customWidth="1"/>
    <col min="1800" max="1800" width="13.5703125" style="14" customWidth="1"/>
    <col min="1801" max="1801" width="4" style="14" customWidth="1"/>
    <col min="1802" max="1802" width="14.5703125" style="14" customWidth="1"/>
    <col min="1803" max="1803" width="3" style="14" customWidth="1"/>
    <col min="1804" max="1804" width="8.140625" style="14" customWidth="1"/>
    <col min="1805" max="1805" width="4.42578125" style="14" customWidth="1"/>
    <col min="1806" max="1806" width="17.42578125" style="14" customWidth="1"/>
    <col min="1807" max="1807" width="10" style="14" customWidth="1"/>
    <col min="1808" max="1808" width="9.5703125" style="14" customWidth="1"/>
    <col min="1809" max="1809" width="11.7109375" style="14" customWidth="1"/>
    <col min="1810" max="2048" width="9.140625" style="14"/>
    <col min="2049" max="2049" width="26.140625" style="14" customWidth="1"/>
    <col min="2050" max="2050" width="20" style="14" customWidth="1"/>
    <col min="2051" max="2051" width="15.5703125" style="14" customWidth="1"/>
    <col min="2052" max="2052" width="14.140625" style="14" customWidth="1"/>
    <col min="2053" max="2054" width="12.85546875" style="14" customWidth="1"/>
    <col min="2055" max="2055" width="11" style="14" customWidth="1"/>
    <col min="2056" max="2056" width="13.5703125" style="14" customWidth="1"/>
    <col min="2057" max="2057" width="4" style="14" customWidth="1"/>
    <col min="2058" max="2058" width="14.5703125" style="14" customWidth="1"/>
    <col min="2059" max="2059" width="3" style="14" customWidth="1"/>
    <col min="2060" max="2060" width="8.140625" style="14" customWidth="1"/>
    <col min="2061" max="2061" width="4.42578125" style="14" customWidth="1"/>
    <col min="2062" max="2062" width="17.42578125" style="14" customWidth="1"/>
    <col min="2063" max="2063" width="10" style="14" customWidth="1"/>
    <col min="2064" max="2064" width="9.5703125" style="14" customWidth="1"/>
    <col min="2065" max="2065" width="11.7109375" style="14" customWidth="1"/>
    <col min="2066" max="2304" width="9.140625" style="14"/>
    <col min="2305" max="2305" width="26.140625" style="14" customWidth="1"/>
    <col min="2306" max="2306" width="20" style="14" customWidth="1"/>
    <col min="2307" max="2307" width="15.5703125" style="14" customWidth="1"/>
    <col min="2308" max="2308" width="14.140625" style="14" customWidth="1"/>
    <col min="2309" max="2310" width="12.85546875" style="14" customWidth="1"/>
    <col min="2311" max="2311" width="11" style="14" customWidth="1"/>
    <col min="2312" max="2312" width="13.5703125" style="14" customWidth="1"/>
    <col min="2313" max="2313" width="4" style="14" customWidth="1"/>
    <col min="2314" max="2314" width="14.5703125" style="14" customWidth="1"/>
    <col min="2315" max="2315" width="3" style="14" customWidth="1"/>
    <col min="2316" max="2316" width="8.140625" style="14" customWidth="1"/>
    <col min="2317" max="2317" width="4.42578125" style="14" customWidth="1"/>
    <col min="2318" max="2318" width="17.42578125" style="14" customWidth="1"/>
    <col min="2319" max="2319" width="10" style="14" customWidth="1"/>
    <col min="2320" max="2320" width="9.5703125" style="14" customWidth="1"/>
    <col min="2321" max="2321" width="11.7109375" style="14" customWidth="1"/>
    <col min="2322" max="2560" width="9.140625" style="14"/>
    <col min="2561" max="2561" width="26.140625" style="14" customWidth="1"/>
    <col min="2562" max="2562" width="20" style="14" customWidth="1"/>
    <col min="2563" max="2563" width="15.5703125" style="14" customWidth="1"/>
    <col min="2564" max="2564" width="14.140625" style="14" customWidth="1"/>
    <col min="2565" max="2566" width="12.85546875" style="14" customWidth="1"/>
    <col min="2567" max="2567" width="11" style="14" customWidth="1"/>
    <col min="2568" max="2568" width="13.5703125" style="14" customWidth="1"/>
    <col min="2569" max="2569" width="4" style="14" customWidth="1"/>
    <col min="2570" max="2570" width="14.5703125" style="14" customWidth="1"/>
    <col min="2571" max="2571" width="3" style="14" customWidth="1"/>
    <col min="2572" max="2572" width="8.140625" style="14" customWidth="1"/>
    <col min="2573" max="2573" width="4.42578125" style="14" customWidth="1"/>
    <col min="2574" max="2574" width="17.42578125" style="14" customWidth="1"/>
    <col min="2575" max="2575" width="10" style="14" customWidth="1"/>
    <col min="2576" max="2576" width="9.5703125" style="14" customWidth="1"/>
    <col min="2577" max="2577" width="11.7109375" style="14" customWidth="1"/>
    <col min="2578" max="2816" width="9.140625" style="14"/>
    <col min="2817" max="2817" width="26.140625" style="14" customWidth="1"/>
    <col min="2818" max="2818" width="20" style="14" customWidth="1"/>
    <col min="2819" max="2819" width="15.5703125" style="14" customWidth="1"/>
    <col min="2820" max="2820" width="14.140625" style="14" customWidth="1"/>
    <col min="2821" max="2822" width="12.85546875" style="14" customWidth="1"/>
    <col min="2823" max="2823" width="11" style="14" customWidth="1"/>
    <col min="2824" max="2824" width="13.5703125" style="14" customWidth="1"/>
    <col min="2825" max="2825" width="4" style="14" customWidth="1"/>
    <col min="2826" max="2826" width="14.5703125" style="14" customWidth="1"/>
    <col min="2827" max="2827" width="3" style="14" customWidth="1"/>
    <col min="2828" max="2828" width="8.140625" style="14" customWidth="1"/>
    <col min="2829" max="2829" width="4.42578125" style="14" customWidth="1"/>
    <col min="2830" max="2830" width="17.42578125" style="14" customWidth="1"/>
    <col min="2831" max="2831" width="10" style="14" customWidth="1"/>
    <col min="2832" max="2832" width="9.5703125" style="14" customWidth="1"/>
    <col min="2833" max="2833" width="11.7109375" style="14" customWidth="1"/>
    <col min="2834" max="3072" width="9.140625" style="14"/>
    <col min="3073" max="3073" width="26.140625" style="14" customWidth="1"/>
    <col min="3074" max="3074" width="20" style="14" customWidth="1"/>
    <col min="3075" max="3075" width="15.5703125" style="14" customWidth="1"/>
    <col min="3076" max="3076" width="14.140625" style="14" customWidth="1"/>
    <col min="3077" max="3078" width="12.85546875" style="14" customWidth="1"/>
    <col min="3079" max="3079" width="11" style="14" customWidth="1"/>
    <col min="3080" max="3080" width="13.5703125" style="14" customWidth="1"/>
    <col min="3081" max="3081" width="4" style="14" customWidth="1"/>
    <col min="3082" max="3082" width="14.5703125" style="14" customWidth="1"/>
    <col min="3083" max="3083" width="3" style="14" customWidth="1"/>
    <col min="3084" max="3084" width="8.140625" style="14" customWidth="1"/>
    <col min="3085" max="3085" width="4.42578125" style="14" customWidth="1"/>
    <col min="3086" max="3086" width="17.42578125" style="14" customWidth="1"/>
    <col min="3087" max="3087" width="10" style="14" customWidth="1"/>
    <col min="3088" max="3088" width="9.5703125" style="14" customWidth="1"/>
    <col min="3089" max="3089" width="11.7109375" style="14" customWidth="1"/>
    <col min="3090" max="3328" width="9.140625" style="14"/>
    <col min="3329" max="3329" width="26.140625" style="14" customWidth="1"/>
    <col min="3330" max="3330" width="20" style="14" customWidth="1"/>
    <col min="3331" max="3331" width="15.5703125" style="14" customWidth="1"/>
    <col min="3332" max="3332" width="14.140625" style="14" customWidth="1"/>
    <col min="3333" max="3334" width="12.85546875" style="14" customWidth="1"/>
    <col min="3335" max="3335" width="11" style="14" customWidth="1"/>
    <col min="3336" max="3336" width="13.5703125" style="14" customWidth="1"/>
    <col min="3337" max="3337" width="4" style="14" customWidth="1"/>
    <col min="3338" max="3338" width="14.5703125" style="14" customWidth="1"/>
    <col min="3339" max="3339" width="3" style="14" customWidth="1"/>
    <col min="3340" max="3340" width="8.140625" style="14" customWidth="1"/>
    <col min="3341" max="3341" width="4.42578125" style="14" customWidth="1"/>
    <col min="3342" max="3342" width="17.42578125" style="14" customWidth="1"/>
    <col min="3343" max="3343" width="10" style="14" customWidth="1"/>
    <col min="3344" max="3344" width="9.5703125" style="14" customWidth="1"/>
    <col min="3345" max="3345" width="11.7109375" style="14" customWidth="1"/>
    <col min="3346" max="3584" width="9.140625" style="14"/>
    <col min="3585" max="3585" width="26.140625" style="14" customWidth="1"/>
    <col min="3586" max="3586" width="20" style="14" customWidth="1"/>
    <col min="3587" max="3587" width="15.5703125" style="14" customWidth="1"/>
    <col min="3588" max="3588" width="14.140625" style="14" customWidth="1"/>
    <col min="3589" max="3590" width="12.85546875" style="14" customWidth="1"/>
    <col min="3591" max="3591" width="11" style="14" customWidth="1"/>
    <col min="3592" max="3592" width="13.5703125" style="14" customWidth="1"/>
    <col min="3593" max="3593" width="4" style="14" customWidth="1"/>
    <col min="3594" max="3594" width="14.5703125" style="14" customWidth="1"/>
    <col min="3595" max="3595" width="3" style="14" customWidth="1"/>
    <col min="3596" max="3596" width="8.140625" style="14" customWidth="1"/>
    <col min="3597" max="3597" width="4.42578125" style="14" customWidth="1"/>
    <col min="3598" max="3598" width="17.42578125" style="14" customWidth="1"/>
    <col min="3599" max="3599" width="10" style="14" customWidth="1"/>
    <col min="3600" max="3600" width="9.5703125" style="14" customWidth="1"/>
    <col min="3601" max="3601" width="11.7109375" style="14" customWidth="1"/>
    <col min="3602" max="3840" width="9.140625" style="14"/>
    <col min="3841" max="3841" width="26.140625" style="14" customWidth="1"/>
    <col min="3842" max="3842" width="20" style="14" customWidth="1"/>
    <col min="3843" max="3843" width="15.5703125" style="14" customWidth="1"/>
    <col min="3844" max="3844" width="14.140625" style="14" customWidth="1"/>
    <col min="3845" max="3846" width="12.85546875" style="14" customWidth="1"/>
    <col min="3847" max="3847" width="11" style="14" customWidth="1"/>
    <col min="3848" max="3848" width="13.5703125" style="14" customWidth="1"/>
    <col min="3849" max="3849" width="4" style="14" customWidth="1"/>
    <col min="3850" max="3850" width="14.5703125" style="14" customWidth="1"/>
    <col min="3851" max="3851" width="3" style="14" customWidth="1"/>
    <col min="3852" max="3852" width="8.140625" style="14" customWidth="1"/>
    <col min="3853" max="3853" width="4.42578125" style="14" customWidth="1"/>
    <col min="3854" max="3854" width="17.42578125" style="14" customWidth="1"/>
    <col min="3855" max="3855" width="10" style="14" customWidth="1"/>
    <col min="3856" max="3856" width="9.5703125" style="14" customWidth="1"/>
    <col min="3857" max="3857" width="11.7109375" style="14" customWidth="1"/>
    <col min="3858" max="4096" width="9.140625" style="14"/>
    <col min="4097" max="4097" width="26.140625" style="14" customWidth="1"/>
    <col min="4098" max="4098" width="20" style="14" customWidth="1"/>
    <col min="4099" max="4099" width="15.5703125" style="14" customWidth="1"/>
    <col min="4100" max="4100" width="14.140625" style="14" customWidth="1"/>
    <col min="4101" max="4102" width="12.85546875" style="14" customWidth="1"/>
    <col min="4103" max="4103" width="11" style="14" customWidth="1"/>
    <col min="4104" max="4104" width="13.5703125" style="14" customWidth="1"/>
    <col min="4105" max="4105" width="4" style="14" customWidth="1"/>
    <col min="4106" max="4106" width="14.5703125" style="14" customWidth="1"/>
    <col min="4107" max="4107" width="3" style="14" customWidth="1"/>
    <col min="4108" max="4108" width="8.140625" style="14" customWidth="1"/>
    <col min="4109" max="4109" width="4.42578125" style="14" customWidth="1"/>
    <col min="4110" max="4110" width="17.42578125" style="14" customWidth="1"/>
    <col min="4111" max="4111" width="10" style="14" customWidth="1"/>
    <col min="4112" max="4112" width="9.5703125" style="14" customWidth="1"/>
    <col min="4113" max="4113" width="11.7109375" style="14" customWidth="1"/>
    <col min="4114" max="4352" width="9.140625" style="14"/>
    <col min="4353" max="4353" width="26.140625" style="14" customWidth="1"/>
    <col min="4354" max="4354" width="20" style="14" customWidth="1"/>
    <col min="4355" max="4355" width="15.5703125" style="14" customWidth="1"/>
    <col min="4356" max="4356" width="14.140625" style="14" customWidth="1"/>
    <col min="4357" max="4358" width="12.85546875" style="14" customWidth="1"/>
    <col min="4359" max="4359" width="11" style="14" customWidth="1"/>
    <col min="4360" max="4360" width="13.5703125" style="14" customWidth="1"/>
    <col min="4361" max="4361" width="4" style="14" customWidth="1"/>
    <col min="4362" max="4362" width="14.5703125" style="14" customWidth="1"/>
    <col min="4363" max="4363" width="3" style="14" customWidth="1"/>
    <col min="4364" max="4364" width="8.140625" style="14" customWidth="1"/>
    <col min="4365" max="4365" width="4.42578125" style="14" customWidth="1"/>
    <col min="4366" max="4366" width="17.42578125" style="14" customWidth="1"/>
    <col min="4367" max="4367" width="10" style="14" customWidth="1"/>
    <col min="4368" max="4368" width="9.5703125" style="14" customWidth="1"/>
    <col min="4369" max="4369" width="11.7109375" style="14" customWidth="1"/>
    <col min="4370" max="4608" width="9.140625" style="14"/>
    <col min="4609" max="4609" width="26.140625" style="14" customWidth="1"/>
    <col min="4610" max="4610" width="20" style="14" customWidth="1"/>
    <col min="4611" max="4611" width="15.5703125" style="14" customWidth="1"/>
    <col min="4612" max="4612" width="14.140625" style="14" customWidth="1"/>
    <col min="4613" max="4614" width="12.85546875" style="14" customWidth="1"/>
    <col min="4615" max="4615" width="11" style="14" customWidth="1"/>
    <col min="4616" max="4616" width="13.5703125" style="14" customWidth="1"/>
    <col min="4617" max="4617" width="4" style="14" customWidth="1"/>
    <col min="4618" max="4618" width="14.5703125" style="14" customWidth="1"/>
    <col min="4619" max="4619" width="3" style="14" customWidth="1"/>
    <col min="4620" max="4620" width="8.140625" style="14" customWidth="1"/>
    <col min="4621" max="4621" width="4.42578125" style="14" customWidth="1"/>
    <col min="4622" max="4622" width="17.42578125" style="14" customWidth="1"/>
    <col min="4623" max="4623" width="10" style="14" customWidth="1"/>
    <col min="4624" max="4624" width="9.5703125" style="14" customWidth="1"/>
    <col min="4625" max="4625" width="11.7109375" style="14" customWidth="1"/>
    <col min="4626" max="4864" width="9.140625" style="14"/>
    <col min="4865" max="4865" width="26.140625" style="14" customWidth="1"/>
    <col min="4866" max="4866" width="20" style="14" customWidth="1"/>
    <col min="4867" max="4867" width="15.5703125" style="14" customWidth="1"/>
    <col min="4868" max="4868" width="14.140625" style="14" customWidth="1"/>
    <col min="4869" max="4870" width="12.85546875" style="14" customWidth="1"/>
    <col min="4871" max="4871" width="11" style="14" customWidth="1"/>
    <col min="4872" max="4872" width="13.5703125" style="14" customWidth="1"/>
    <col min="4873" max="4873" width="4" style="14" customWidth="1"/>
    <col min="4874" max="4874" width="14.5703125" style="14" customWidth="1"/>
    <col min="4875" max="4875" width="3" style="14" customWidth="1"/>
    <col min="4876" max="4876" width="8.140625" style="14" customWidth="1"/>
    <col min="4877" max="4877" width="4.42578125" style="14" customWidth="1"/>
    <col min="4878" max="4878" width="17.42578125" style="14" customWidth="1"/>
    <col min="4879" max="4879" width="10" style="14" customWidth="1"/>
    <col min="4880" max="4880" width="9.5703125" style="14" customWidth="1"/>
    <col min="4881" max="4881" width="11.7109375" style="14" customWidth="1"/>
    <col min="4882" max="5120" width="9.140625" style="14"/>
    <col min="5121" max="5121" width="26.140625" style="14" customWidth="1"/>
    <col min="5122" max="5122" width="20" style="14" customWidth="1"/>
    <col min="5123" max="5123" width="15.5703125" style="14" customWidth="1"/>
    <col min="5124" max="5124" width="14.140625" style="14" customWidth="1"/>
    <col min="5125" max="5126" width="12.85546875" style="14" customWidth="1"/>
    <col min="5127" max="5127" width="11" style="14" customWidth="1"/>
    <col min="5128" max="5128" width="13.5703125" style="14" customWidth="1"/>
    <col min="5129" max="5129" width="4" style="14" customWidth="1"/>
    <col min="5130" max="5130" width="14.5703125" style="14" customWidth="1"/>
    <col min="5131" max="5131" width="3" style="14" customWidth="1"/>
    <col min="5132" max="5132" width="8.140625" style="14" customWidth="1"/>
    <col min="5133" max="5133" width="4.42578125" style="14" customWidth="1"/>
    <col min="5134" max="5134" width="17.42578125" style="14" customWidth="1"/>
    <col min="5135" max="5135" width="10" style="14" customWidth="1"/>
    <col min="5136" max="5136" width="9.5703125" style="14" customWidth="1"/>
    <col min="5137" max="5137" width="11.7109375" style="14" customWidth="1"/>
    <col min="5138" max="5376" width="9.140625" style="14"/>
    <col min="5377" max="5377" width="26.140625" style="14" customWidth="1"/>
    <col min="5378" max="5378" width="20" style="14" customWidth="1"/>
    <col min="5379" max="5379" width="15.5703125" style="14" customWidth="1"/>
    <col min="5380" max="5380" width="14.140625" style="14" customWidth="1"/>
    <col min="5381" max="5382" width="12.85546875" style="14" customWidth="1"/>
    <col min="5383" max="5383" width="11" style="14" customWidth="1"/>
    <col min="5384" max="5384" width="13.5703125" style="14" customWidth="1"/>
    <col min="5385" max="5385" width="4" style="14" customWidth="1"/>
    <col min="5386" max="5386" width="14.5703125" style="14" customWidth="1"/>
    <col min="5387" max="5387" width="3" style="14" customWidth="1"/>
    <col min="5388" max="5388" width="8.140625" style="14" customWidth="1"/>
    <col min="5389" max="5389" width="4.42578125" style="14" customWidth="1"/>
    <col min="5390" max="5390" width="17.42578125" style="14" customWidth="1"/>
    <col min="5391" max="5391" width="10" style="14" customWidth="1"/>
    <col min="5392" max="5392" width="9.5703125" style="14" customWidth="1"/>
    <col min="5393" max="5393" width="11.7109375" style="14" customWidth="1"/>
    <col min="5394" max="5632" width="9.140625" style="14"/>
    <col min="5633" max="5633" width="26.140625" style="14" customWidth="1"/>
    <col min="5634" max="5634" width="20" style="14" customWidth="1"/>
    <col min="5635" max="5635" width="15.5703125" style="14" customWidth="1"/>
    <col min="5636" max="5636" width="14.140625" style="14" customWidth="1"/>
    <col min="5637" max="5638" width="12.85546875" style="14" customWidth="1"/>
    <col min="5639" max="5639" width="11" style="14" customWidth="1"/>
    <col min="5640" max="5640" width="13.5703125" style="14" customWidth="1"/>
    <col min="5641" max="5641" width="4" style="14" customWidth="1"/>
    <col min="5642" max="5642" width="14.5703125" style="14" customWidth="1"/>
    <col min="5643" max="5643" width="3" style="14" customWidth="1"/>
    <col min="5644" max="5644" width="8.140625" style="14" customWidth="1"/>
    <col min="5645" max="5645" width="4.42578125" style="14" customWidth="1"/>
    <col min="5646" max="5646" width="17.42578125" style="14" customWidth="1"/>
    <col min="5647" max="5647" width="10" style="14" customWidth="1"/>
    <col min="5648" max="5648" width="9.5703125" style="14" customWidth="1"/>
    <col min="5649" max="5649" width="11.7109375" style="14" customWidth="1"/>
    <col min="5650" max="5888" width="9.140625" style="14"/>
    <col min="5889" max="5889" width="26.140625" style="14" customWidth="1"/>
    <col min="5890" max="5890" width="20" style="14" customWidth="1"/>
    <col min="5891" max="5891" width="15.5703125" style="14" customWidth="1"/>
    <col min="5892" max="5892" width="14.140625" style="14" customWidth="1"/>
    <col min="5893" max="5894" width="12.85546875" style="14" customWidth="1"/>
    <col min="5895" max="5895" width="11" style="14" customWidth="1"/>
    <col min="5896" max="5896" width="13.5703125" style="14" customWidth="1"/>
    <col min="5897" max="5897" width="4" style="14" customWidth="1"/>
    <col min="5898" max="5898" width="14.5703125" style="14" customWidth="1"/>
    <col min="5899" max="5899" width="3" style="14" customWidth="1"/>
    <col min="5900" max="5900" width="8.140625" style="14" customWidth="1"/>
    <col min="5901" max="5901" width="4.42578125" style="14" customWidth="1"/>
    <col min="5902" max="5902" width="17.42578125" style="14" customWidth="1"/>
    <col min="5903" max="5903" width="10" style="14" customWidth="1"/>
    <col min="5904" max="5904" width="9.5703125" style="14" customWidth="1"/>
    <col min="5905" max="5905" width="11.7109375" style="14" customWidth="1"/>
    <col min="5906" max="6144" width="9.140625" style="14"/>
    <col min="6145" max="6145" width="26.140625" style="14" customWidth="1"/>
    <col min="6146" max="6146" width="20" style="14" customWidth="1"/>
    <col min="6147" max="6147" width="15.5703125" style="14" customWidth="1"/>
    <col min="6148" max="6148" width="14.140625" style="14" customWidth="1"/>
    <col min="6149" max="6150" width="12.85546875" style="14" customWidth="1"/>
    <col min="6151" max="6151" width="11" style="14" customWidth="1"/>
    <col min="6152" max="6152" width="13.5703125" style="14" customWidth="1"/>
    <col min="6153" max="6153" width="4" style="14" customWidth="1"/>
    <col min="6154" max="6154" width="14.5703125" style="14" customWidth="1"/>
    <col min="6155" max="6155" width="3" style="14" customWidth="1"/>
    <col min="6156" max="6156" width="8.140625" style="14" customWidth="1"/>
    <col min="6157" max="6157" width="4.42578125" style="14" customWidth="1"/>
    <col min="6158" max="6158" width="17.42578125" style="14" customWidth="1"/>
    <col min="6159" max="6159" width="10" style="14" customWidth="1"/>
    <col min="6160" max="6160" width="9.5703125" style="14" customWidth="1"/>
    <col min="6161" max="6161" width="11.7109375" style="14" customWidth="1"/>
    <col min="6162" max="6400" width="9.140625" style="14"/>
    <col min="6401" max="6401" width="26.140625" style="14" customWidth="1"/>
    <col min="6402" max="6402" width="20" style="14" customWidth="1"/>
    <col min="6403" max="6403" width="15.5703125" style="14" customWidth="1"/>
    <col min="6404" max="6404" width="14.140625" style="14" customWidth="1"/>
    <col min="6405" max="6406" width="12.85546875" style="14" customWidth="1"/>
    <col min="6407" max="6407" width="11" style="14" customWidth="1"/>
    <col min="6408" max="6408" width="13.5703125" style="14" customWidth="1"/>
    <col min="6409" max="6409" width="4" style="14" customWidth="1"/>
    <col min="6410" max="6410" width="14.5703125" style="14" customWidth="1"/>
    <col min="6411" max="6411" width="3" style="14" customWidth="1"/>
    <col min="6412" max="6412" width="8.140625" style="14" customWidth="1"/>
    <col min="6413" max="6413" width="4.42578125" style="14" customWidth="1"/>
    <col min="6414" max="6414" width="17.42578125" style="14" customWidth="1"/>
    <col min="6415" max="6415" width="10" style="14" customWidth="1"/>
    <col min="6416" max="6416" width="9.5703125" style="14" customWidth="1"/>
    <col min="6417" max="6417" width="11.7109375" style="14" customWidth="1"/>
    <col min="6418" max="6656" width="9.140625" style="14"/>
    <col min="6657" max="6657" width="26.140625" style="14" customWidth="1"/>
    <col min="6658" max="6658" width="20" style="14" customWidth="1"/>
    <col min="6659" max="6659" width="15.5703125" style="14" customWidth="1"/>
    <col min="6660" max="6660" width="14.140625" style="14" customWidth="1"/>
    <col min="6661" max="6662" width="12.85546875" style="14" customWidth="1"/>
    <col min="6663" max="6663" width="11" style="14" customWidth="1"/>
    <col min="6664" max="6664" width="13.5703125" style="14" customWidth="1"/>
    <col min="6665" max="6665" width="4" style="14" customWidth="1"/>
    <col min="6666" max="6666" width="14.5703125" style="14" customWidth="1"/>
    <col min="6667" max="6667" width="3" style="14" customWidth="1"/>
    <col min="6668" max="6668" width="8.140625" style="14" customWidth="1"/>
    <col min="6669" max="6669" width="4.42578125" style="14" customWidth="1"/>
    <col min="6670" max="6670" width="17.42578125" style="14" customWidth="1"/>
    <col min="6671" max="6671" width="10" style="14" customWidth="1"/>
    <col min="6672" max="6672" width="9.5703125" style="14" customWidth="1"/>
    <col min="6673" max="6673" width="11.7109375" style="14" customWidth="1"/>
    <col min="6674" max="6912" width="9.140625" style="14"/>
    <col min="6913" max="6913" width="26.140625" style="14" customWidth="1"/>
    <col min="6914" max="6914" width="20" style="14" customWidth="1"/>
    <col min="6915" max="6915" width="15.5703125" style="14" customWidth="1"/>
    <col min="6916" max="6916" width="14.140625" style="14" customWidth="1"/>
    <col min="6917" max="6918" width="12.85546875" style="14" customWidth="1"/>
    <col min="6919" max="6919" width="11" style="14" customWidth="1"/>
    <col min="6920" max="6920" width="13.5703125" style="14" customWidth="1"/>
    <col min="6921" max="6921" width="4" style="14" customWidth="1"/>
    <col min="6922" max="6922" width="14.5703125" style="14" customWidth="1"/>
    <col min="6923" max="6923" width="3" style="14" customWidth="1"/>
    <col min="6924" max="6924" width="8.140625" style="14" customWidth="1"/>
    <col min="6925" max="6925" width="4.42578125" style="14" customWidth="1"/>
    <col min="6926" max="6926" width="17.42578125" style="14" customWidth="1"/>
    <col min="6927" max="6927" width="10" style="14" customWidth="1"/>
    <col min="6928" max="6928" width="9.5703125" style="14" customWidth="1"/>
    <col min="6929" max="6929" width="11.7109375" style="14" customWidth="1"/>
    <col min="6930" max="7168" width="9.140625" style="14"/>
    <col min="7169" max="7169" width="26.140625" style="14" customWidth="1"/>
    <col min="7170" max="7170" width="20" style="14" customWidth="1"/>
    <col min="7171" max="7171" width="15.5703125" style="14" customWidth="1"/>
    <col min="7172" max="7172" width="14.140625" style="14" customWidth="1"/>
    <col min="7173" max="7174" width="12.85546875" style="14" customWidth="1"/>
    <col min="7175" max="7175" width="11" style="14" customWidth="1"/>
    <col min="7176" max="7176" width="13.5703125" style="14" customWidth="1"/>
    <col min="7177" max="7177" width="4" style="14" customWidth="1"/>
    <col min="7178" max="7178" width="14.5703125" style="14" customWidth="1"/>
    <col min="7179" max="7179" width="3" style="14" customWidth="1"/>
    <col min="7180" max="7180" width="8.140625" style="14" customWidth="1"/>
    <col min="7181" max="7181" width="4.42578125" style="14" customWidth="1"/>
    <col min="7182" max="7182" width="17.42578125" style="14" customWidth="1"/>
    <col min="7183" max="7183" width="10" style="14" customWidth="1"/>
    <col min="7184" max="7184" width="9.5703125" style="14" customWidth="1"/>
    <col min="7185" max="7185" width="11.7109375" style="14" customWidth="1"/>
    <col min="7186" max="7424" width="9.140625" style="14"/>
    <col min="7425" max="7425" width="26.140625" style="14" customWidth="1"/>
    <col min="7426" max="7426" width="20" style="14" customWidth="1"/>
    <col min="7427" max="7427" width="15.5703125" style="14" customWidth="1"/>
    <col min="7428" max="7428" width="14.140625" style="14" customWidth="1"/>
    <col min="7429" max="7430" width="12.85546875" style="14" customWidth="1"/>
    <col min="7431" max="7431" width="11" style="14" customWidth="1"/>
    <col min="7432" max="7432" width="13.5703125" style="14" customWidth="1"/>
    <col min="7433" max="7433" width="4" style="14" customWidth="1"/>
    <col min="7434" max="7434" width="14.5703125" style="14" customWidth="1"/>
    <col min="7435" max="7435" width="3" style="14" customWidth="1"/>
    <col min="7436" max="7436" width="8.140625" style="14" customWidth="1"/>
    <col min="7437" max="7437" width="4.42578125" style="14" customWidth="1"/>
    <col min="7438" max="7438" width="17.42578125" style="14" customWidth="1"/>
    <col min="7439" max="7439" width="10" style="14" customWidth="1"/>
    <col min="7440" max="7440" width="9.5703125" style="14" customWidth="1"/>
    <col min="7441" max="7441" width="11.7109375" style="14" customWidth="1"/>
    <col min="7442" max="7680" width="9.140625" style="14"/>
    <col min="7681" max="7681" width="26.140625" style="14" customWidth="1"/>
    <col min="7682" max="7682" width="20" style="14" customWidth="1"/>
    <col min="7683" max="7683" width="15.5703125" style="14" customWidth="1"/>
    <col min="7684" max="7684" width="14.140625" style="14" customWidth="1"/>
    <col min="7685" max="7686" width="12.85546875" style="14" customWidth="1"/>
    <col min="7687" max="7687" width="11" style="14" customWidth="1"/>
    <col min="7688" max="7688" width="13.5703125" style="14" customWidth="1"/>
    <col min="7689" max="7689" width="4" style="14" customWidth="1"/>
    <col min="7690" max="7690" width="14.5703125" style="14" customWidth="1"/>
    <col min="7691" max="7691" width="3" style="14" customWidth="1"/>
    <col min="7692" max="7692" width="8.140625" style="14" customWidth="1"/>
    <col min="7693" max="7693" width="4.42578125" style="14" customWidth="1"/>
    <col min="7694" max="7694" width="17.42578125" style="14" customWidth="1"/>
    <col min="7695" max="7695" width="10" style="14" customWidth="1"/>
    <col min="7696" max="7696" width="9.5703125" style="14" customWidth="1"/>
    <col min="7697" max="7697" width="11.7109375" style="14" customWidth="1"/>
    <col min="7698" max="7936" width="9.140625" style="14"/>
    <col min="7937" max="7937" width="26.140625" style="14" customWidth="1"/>
    <col min="7938" max="7938" width="20" style="14" customWidth="1"/>
    <col min="7939" max="7939" width="15.5703125" style="14" customWidth="1"/>
    <col min="7940" max="7940" width="14.140625" style="14" customWidth="1"/>
    <col min="7941" max="7942" width="12.85546875" style="14" customWidth="1"/>
    <col min="7943" max="7943" width="11" style="14" customWidth="1"/>
    <col min="7944" max="7944" width="13.5703125" style="14" customWidth="1"/>
    <col min="7945" max="7945" width="4" style="14" customWidth="1"/>
    <col min="7946" max="7946" width="14.5703125" style="14" customWidth="1"/>
    <col min="7947" max="7947" width="3" style="14" customWidth="1"/>
    <col min="7948" max="7948" width="8.140625" style="14" customWidth="1"/>
    <col min="7949" max="7949" width="4.42578125" style="14" customWidth="1"/>
    <col min="7950" max="7950" width="17.42578125" style="14" customWidth="1"/>
    <col min="7951" max="7951" width="10" style="14" customWidth="1"/>
    <col min="7952" max="7952" width="9.5703125" style="14" customWidth="1"/>
    <col min="7953" max="7953" width="11.7109375" style="14" customWidth="1"/>
    <col min="7954" max="8192" width="9.140625" style="14"/>
    <col min="8193" max="8193" width="26.140625" style="14" customWidth="1"/>
    <col min="8194" max="8194" width="20" style="14" customWidth="1"/>
    <col min="8195" max="8195" width="15.5703125" style="14" customWidth="1"/>
    <col min="8196" max="8196" width="14.140625" style="14" customWidth="1"/>
    <col min="8197" max="8198" width="12.85546875" style="14" customWidth="1"/>
    <col min="8199" max="8199" width="11" style="14" customWidth="1"/>
    <col min="8200" max="8200" width="13.5703125" style="14" customWidth="1"/>
    <col min="8201" max="8201" width="4" style="14" customWidth="1"/>
    <col min="8202" max="8202" width="14.5703125" style="14" customWidth="1"/>
    <col min="8203" max="8203" width="3" style="14" customWidth="1"/>
    <col min="8204" max="8204" width="8.140625" style="14" customWidth="1"/>
    <col min="8205" max="8205" width="4.42578125" style="14" customWidth="1"/>
    <col min="8206" max="8206" width="17.42578125" style="14" customWidth="1"/>
    <col min="8207" max="8207" width="10" style="14" customWidth="1"/>
    <col min="8208" max="8208" width="9.5703125" style="14" customWidth="1"/>
    <col min="8209" max="8209" width="11.7109375" style="14" customWidth="1"/>
    <col min="8210" max="8448" width="9.140625" style="14"/>
    <col min="8449" max="8449" width="26.140625" style="14" customWidth="1"/>
    <col min="8450" max="8450" width="20" style="14" customWidth="1"/>
    <col min="8451" max="8451" width="15.5703125" style="14" customWidth="1"/>
    <col min="8452" max="8452" width="14.140625" style="14" customWidth="1"/>
    <col min="8453" max="8454" width="12.85546875" style="14" customWidth="1"/>
    <col min="8455" max="8455" width="11" style="14" customWidth="1"/>
    <col min="8456" max="8456" width="13.5703125" style="14" customWidth="1"/>
    <col min="8457" max="8457" width="4" style="14" customWidth="1"/>
    <col min="8458" max="8458" width="14.5703125" style="14" customWidth="1"/>
    <col min="8459" max="8459" width="3" style="14" customWidth="1"/>
    <col min="8460" max="8460" width="8.140625" style="14" customWidth="1"/>
    <col min="8461" max="8461" width="4.42578125" style="14" customWidth="1"/>
    <col min="8462" max="8462" width="17.42578125" style="14" customWidth="1"/>
    <col min="8463" max="8463" width="10" style="14" customWidth="1"/>
    <col min="8464" max="8464" width="9.5703125" style="14" customWidth="1"/>
    <col min="8465" max="8465" width="11.7109375" style="14" customWidth="1"/>
    <col min="8466" max="8704" width="9.140625" style="14"/>
    <col min="8705" max="8705" width="26.140625" style="14" customWidth="1"/>
    <col min="8706" max="8706" width="20" style="14" customWidth="1"/>
    <col min="8707" max="8707" width="15.5703125" style="14" customWidth="1"/>
    <col min="8708" max="8708" width="14.140625" style="14" customWidth="1"/>
    <col min="8709" max="8710" width="12.85546875" style="14" customWidth="1"/>
    <col min="8711" max="8711" width="11" style="14" customWidth="1"/>
    <col min="8712" max="8712" width="13.5703125" style="14" customWidth="1"/>
    <col min="8713" max="8713" width="4" style="14" customWidth="1"/>
    <col min="8714" max="8714" width="14.5703125" style="14" customWidth="1"/>
    <col min="8715" max="8715" width="3" style="14" customWidth="1"/>
    <col min="8716" max="8716" width="8.140625" style="14" customWidth="1"/>
    <col min="8717" max="8717" width="4.42578125" style="14" customWidth="1"/>
    <col min="8718" max="8718" width="17.42578125" style="14" customWidth="1"/>
    <col min="8719" max="8719" width="10" style="14" customWidth="1"/>
    <col min="8720" max="8720" width="9.5703125" style="14" customWidth="1"/>
    <col min="8721" max="8721" width="11.7109375" style="14" customWidth="1"/>
    <col min="8722" max="8960" width="9.140625" style="14"/>
    <col min="8961" max="8961" width="26.140625" style="14" customWidth="1"/>
    <col min="8962" max="8962" width="20" style="14" customWidth="1"/>
    <col min="8963" max="8963" width="15.5703125" style="14" customWidth="1"/>
    <col min="8964" max="8964" width="14.140625" style="14" customWidth="1"/>
    <col min="8965" max="8966" width="12.85546875" style="14" customWidth="1"/>
    <col min="8967" max="8967" width="11" style="14" customWidth="1"/>
    <col min="8968" max="8968" width="13.5703125" style="14" customWidth="1"/>
    <col min="8969" max="8969" width="4" style="14" customWidth="1"/>
    <col min="8970" max="8970" width="14.5703125" style="14" customWidth="1"/>
    <col min="8971" max="8971" width="3" style="14" customWidth="1"/>
    <col min="8972" max="8972" width="8.140625" style="14" customWidth="1"/>
    <col min="8973" max="8973" width="4.42578125" style="14" customWidth="1"/>
    <col min="8974" max="8974" width="17.42578125" style="14" customWidth="1"/>
    <col min="8975" max="8975" width="10" style="14" customWidth="1"/>
    <col min="8976" max="8976" width="9.5703125" style="14" customWidth="1"/>
    <col min="8977" max="8977" width="11.7109375" style="14" customWidth="1"/>
    <col min="8978" max="9216" width="9.140625" style="14"/>
    <col min="9217" max="9217" width="26.140625" style="14" customWidth="1"/>
    <col min="9218" max="9218" width="20" style="14" customWidth="1"/>
    <col min="9219" max="9219" width="15.5703125" style="14" customWidth="1"/>
    <col min="9220" max="9220" width="14.140625" style="14" customWidth="1"/>
    <col min="9221" max="9222" width="12.85546875" style="14" customWidth="1"/>
    <col min="9223" max="9223" width="11" style="14" customWidth="1"/>
    <col min="9224" max="9224" width="13.5703125" style="14" customWidth="1"/>
    <col min="9225" max="9225" width="4" style="14" customWidth="1"/>
    <col min="9226" max="9226" width="14.5703125" style="14" customWidth="1"/>
    <col min="9227" max="9227" width="3" style="14" customWidth="1"/>
    <col min="9228" max="9228" width="8.140625" style="14" customWidth="1"/>
    <col min="9229" max="9229" width="4.42578125" style="14" customWidth="1"/>
    <col min="9230" max="9230" width="17.42578125" style="14" customWidth="1"/>
    <col min="9231" max="9231" width="10" style="14" customWidth="1"/>
    <col min="9232" max="9232" width="9.5703125" style="14" customWidth="1"/>
    <col min="9233" max="9233" width="11.7109375" style="14" customWidth="1"/>
    <col min="9234" max="9472" width="9.140625" style="14"/>
    <col min="9473" max="9473" width="26.140625" style="14" customWidth="1"/>
    <col min="9474" max="9474" width="20" style="14" customWidth="1"/>
    <col min="9475" max="9475" width="15.5703125" style="14" customWidth="1"/>
    <col min="9476" max="9476" width="14.140625" style="14" customWidth="1"/>
    <col min="9477" max="9478" width="12.85546875" style="14" customWidth="1"/>
    <col min="9479" max="9479" width="11" style="14" customWidth="1"/>
    <col min="9480" max="9480" width="13.5703125" style="14" customWidth="1"/>
    <col min="9481" max="9481" width="4" style="14" customWidth="1"/>
    <col min="9482" max="9482" width="14.5703125" style="14" customWidth="1"/>
    <col min="9483" max="9483" width="3" style="14" customWidth="1"/>
    <col min="9484" max="9484" width="8.140625" style="14" customWidth="1"/>
    <col min="9485" max="9485" width="4.42578125" style="14" customWidth="1"/>
    <col min="9486" max="9486" width="17.42578125" style="14" customWidth="1"/>
    <col min="9487" max="9487" width="10" style="14" customWidth="1"/>
    <col min="9488" max="9488" width="9.5703125" style="14" customWidth="1"/>
    <col min="9489" max="9489" width="11.7109375" style="14" customWidth="1"/>
    <col min="9490" max="9728" width="9.140625" style="14"/>
    <col min="9729" max="9729" width="26.140625" style="14" customWidth="1"/>
    <col min="9730" max="9730" width="20" style="14" customWidth="1"/>
    <col min="9731" max="9731" width="15.5703125" style="14" customWidth="1"/>
    <col min="9732" max="9732" width="14.140625" style="14" customWidth="1"/>
    <col min="9733" max="9734" width="12.85546875" style="14" customWidth="1"/>
    <col min="9735" max="9735" width="11" style="14" customWidth="1"/>
    <col min="9736" max="9736" width="13.5703125" style="14" customWidth="1"/>
    <col min="9737" max="9737" width="4" style="14" customWidth="1"/>
    <col min="9738" max="9738" width="14.5703125" style="14" customWidth="1"/>
    <col min="9739" max="9739" width="3" style="14" customWidth="1"/>
    <col min="9740" max="9740" width="8.140625" style="14" customWidth="1"/>
    <col min="9741" max="9741" width="4.42578125" style="14" customWidth="1"/>
    <col min="9742" max="9742" width="17.42578125" style="14" customWidth="1"/>
    <col min="9743" max="9743" width="10" style="14" customWidth="1"/>
    <col min="9744" max="9744" width="9.5703125" style="14" customWidth="1"/>
    <col min="9745" max="9745" width="11.7109375" style="14" customWidth="1"/>
    <col min="9746" max="9984" width="9.140625" style="14"/>
    <col min="9985" max="9985" width="26.140625" style="14" customWidth="1"/>
    <col min="9986" max="9986" width="20" style="14" customWidth="1"/>
    <col min="9987" max="9987" width="15.5703125" style="14" customWidth="1"/>
    <col min="9988" max="9988" width="14.140625" style="14" customWidth="1"/>
    <col min="9989" max="9990" width="12.85546875" style="14" customWidth="1"/>
    <col min="9991" max="9991" width="11" style="14" customWidth="1"/>
    <col min="9992" max="9992" width="13.5703125" style="14" customWidth="1"/>
    <col min="9993" max="9993" width="4" style="14" customWidth="1"/>
    <col min="9994" max="9994" width="14.5703125" style="14" customWidth="1"/>
    <col min="9995" max="9995" width="3" style="14" customWidth="1"/>
    <col min="9996" max="9996" width="8.140625" style="14" customWidth="1"/>
    <col min="9997" max="9997" width="4.42578125" style="14" customWidth="1"/>
    <col min="9998" max="9998" width="17.42578125" style="14" customWidth="1"/>
    <col min="9999" max="9999" width="10" style="14" customWidth="1"/>
    <col min="10000" max="10000" width="9.5703125" style="14" customWidth="1"/>
    <col min="10001" max="10001" width="11.7109375" style="14" customWidth="1"/>
    <col min="10002" max="10240" width="9.140625" style="14"/>
    <col min="10241" max="10241" width="26.140625" style="14" customWidth="1"/>
    <col min="10242" max="10242" width="20" style="14" customWidth="1"/>
    <col min="10243" max="10243" width="15.5703125" style="14" customWidth="1"/>
    <col min="10244" max="10244" width="14.140625" style="14" customWidth="1"/>
    <col min="10245" max="10246" width="12.85546875" style="14" customWidth="1"/>
    <col min="10247" max="10247" width="11" style="14" customWidth="1"/>
    <col min="10248" max="10248" width="13.5703125" style="14" customWidth="1"/>
    <col min="10249" max="10249" width="4" style="14" customWidth="1"/>
    <col min="10250" max="10250" width="14.5703125" style="14" customWidth="1"/>
    <col min="10251" max="10251" width="3" style="14" customWidth="1"/>
    <col min="10252" max="10252" width="8.140625" style="14" customWidth="1"/>
    <col min="10253" max="10253" width="4.42578125" style="14" customWidth="1"/>
    <col min="10254" max="10254" width="17.42578125" style="14" customWidth="1"/>
    <col min="10255" max="10255" width="10" style="14" customWidth="1"/>
    <col min="10256" max="10256" width="9.5703125" style="14" customWidth="1"/>
    <col min="10257" max="10257" width="11.7109375" style="14" customWidth="1"/>
    <col min="10258" max="10496" width="9.140625" style="14"/>
    <col min="10497" max="10497" width="26.140625" style="14" customWidth="1"/>
    <col min="10498" max="10498" width="20" style="14" customWidth="1"/>
    <col min="10499" max="10499" width="15.5703125" style="14" customWidth="1"/>
    <col min="10500" max="10500" width="14.140625" style="14" customWidth="1"/>
    <col min="10501" max="10502" width="12.85546875" style="14" customWidth="1"/>
    <col min="10503" max="10503" width="11" style="14" customWidth="1"/>
    <col min="10504" max="10504" width="13.5703125" style="14" customWidth="1"/>
    <col min="10505" max="10505" width="4" style="14" customWidth="1"/>
    <col min="10506" max="10506" width="14.5703125" style="14" customWidth="1"/>
    <col min="10507" max="10507" width="3" style="14" customWidth="1"/>
    <col min="10508" max="10508" width="8.140625" style="14" customWidth="1"/>
    <col min="10509" max="10509" width="4.42578125" style="14" customWidth="1"/>
    <col min="10510" max="10510" width="17.42578125" style="14" customWidth="1"/>
    <col min="10511" max="10511" width="10" style="14" customWidth="1"/>
    <col min="10512" max="10512" width="9.5703125" style="14" customWidth="1"/>
    <col min="10513" max="10513" width="11.7109375" style="14" customWidth="1"/>
    <col min="10514" max="10752" width="9.140625" style="14"/>
    <col min="10753" max="10753" width="26.140625" style="14" customWidth="1"/>
    <col min="10754" max="10754" width="20" style="14" customWidth="1"/>
    <col min="10755" max="10755" width="15.5703125" style="14" customWidth="1"/>
    <col min="10756" max="10756" width="14.140625" style="14" customWidth="1"/>
    <col min="10757" max="10758" width="12.85546875" style="14" customWidth="1"/>
    <col min="10759" max="10759" width="11" style="14" customWidth="1"/>
    <col min="10760" max="10760" width="13.5703125" style="14" customWidth="1"/>
    <col min="10761" max="10761" width="4" style="14" customWidth="1"/>
    <col min="10762" max="10762" width="14.5703125" style="14" customWidth="1"/>
    <col min="10763" max="10763" width="3" style="14" customWidth="1"/>
    <col min="10764" max="10764" width="8.140625" style="14" customWidth="1"/>
    <col min="10765" max="10765" width="4.42578125" style="14" customWidth="1"/>
    <col min="10766" max="10766" width="17.42578125" style="14" customWidth="1"/>
    <col min="10767" max="10767" width="10" style="14" customWidth="1"/>
    <col min="10768" max="10768" width="9.5703125" style="14" customWidth="1"/>
    <col min="10769" max="10769" width="11.7109375" style="14" customWidth="1"/>
    <col min="10770" max="11008" width="9.140625" style="14"/>
    <col min="11009" max="11009" width="26.140625" style="14" customWidth="1"/>
    <col min="11010" max="11010" width="20" style="14" customWidth="1"/>
    <col min="11011" max="11011" width="15.5703125" style="14" customWidth="1"/>
    <col min="11012" max="11012" width="14.140625" style="14" customWidth="1"/>
    <col min="11013" max="11014" width="12.85546875" style="14" customWidth="1"/>
    <col min="11015" max="11015" width="11" style="14" customWidth="1"/>
    <col min="11016" max="11016" width="13.5703125" style="14" customWidth="1"/>
    <col min="11017" max="11017" width="4" style="14" customWidth="1"/>
    <col min="11018" max="11018" width="14.5703125" style="14" customWidth="1"/>
    <col min="11019" max="11019" width="3" style="14" customWidth="1"/>
    <col min="11020" max="11020" width="8.140625" style="14" customWidth="1"/>
    <col min="11021" max="11021" width="4.42578125" style="14" customWidth="1"/>
    <col min="11022" max="11022" width="17.42578125" style="14" customWidth="1"/>
    <col min="11023" max="11023" width="10" style="14" customWidth="1"/>
    <col min="11024" max="11024" width="9.5703125" style="14" customWidth="1"/>
    <col min="11025" max="11025" width="11.7109375" style="14" customWidth="1"/>
    <col min="11026" max="11264" width="9.140625" style="14"/>
    <col min="11265" max="11265" width="26.140625" style="14" customWidth="1"/>
    <col min="11266" max="11266" width="20" style="14" customWidth="1"/>
    <col min="11267" max="11267" width="15.5703125" style="14" customWidth="1"/>
    <col min="11268" max="11268" width="14.140625" style="14" customWidth="1"/>
    <col min="11269" max="11270" width="12.85546875" style="14" customWidth="1"/>
    <col min="11271" max="11271" width="11" style="14" customWidth="1"/>
    <col min="11272" max="11272" width="13.5703125" style="14" customWidth="1"/>
    <col min="11273" max="11273" width="4" style="14" customWidth="1"/>
    <col min="11274" max="11274" width="14.5703125" style="14" customWidth="1"/>
    <col min="11275" max="11275" width="3" style="14" customWidth="1"/>
    <col min="11276" max="11276" width="8.140625" style="14" customWidth="1"/>
    <col min="11277" max="11277" width="4.42578125" style="14" customWidth="1"/>
    <col min="11278" max="11278" width="17.42578125" style="14" customWidth="1"/>
    <col min="11279" max="11279" width="10" style="14" customWidth="1"/>
    <col min="11280" max="11280" width="9.5703125" style="14" customWidth="1"/>
    <col min="11281" max="11281" width="11.7109375" style="14" customWidth="1"/>
    <col min="11282" max="11520" width="9.140625" style="14"/>
    <col min="11521" max="11521" width="26.140625" style="14" customWidth="1"/>
    <col min="11522" max="11522" width="20" style="14" customWidth="1"/>
    <col min="11523" max="11523" width="15.5703125" style="14" customWidth="1"/>
    <col min="11524" max="11524" width="14.140625" style="14" customWidth="1"/>
    <col min="11525" max="11526" width="12.85546875" style="14" customWidth="1"/>
    <col min="11527" max="11527" width="11" style="14" customWidth="1"/>
    <col min="11528" max="11528" width="13.5703125" style="14" customWidth="1"/>
    <col min="11529" max="11529" width="4" style="14" customWidth="1"/>
    <col min="11530" max="11530" width="14.5703125" style="14" customWidth="1"/>
    <col min="11531" max="11531" width="3" style="14" customWidth="1"/>
    <col min="11532" max="11532" width="8.140625" style="14" customWidth="1"/>
    <col min="11533" max="11533" width="4.42578125" style="14" customWidth="1"/>
    <col min="11534" max="11534" width="17.42578125" style="14" customWidth="1"/>
    <col min="11535" max="11535" width="10" style="14" customWidth="1"/>
    <col min="11536" max="11536" width="9.5703125" style="14" customWidth="1"/>
    <col min="11537" max="11537" width="11.7109375" style="14" customWidth="1"/>
    <col min="11538" max="11776" width="9.140625" style="14"/>
    <col min="11777" max="11777" width="26.140625" style="14" customWidth="1"/>
    <col min="11778" max="11778" width="20" style="14" customWidth="1"/>
    <col min="11779" max="11779" width="15.5703125" style="14" customWidth="1"/>
    <col min="11780" max="11780" width="14.140625" style="14" customWidth="1"/>
    <col min="11781" max="11782" width="12.85546875" style="14" customWidth="1"/>
    <col min="11783" max="11783" width="11" style="14" customWidth="1"/>
    <col min="11784" max="11784" width="13.5703125" style="14" customWidth="1"/>
    <col min="11785" max="11785" width="4" style="14" customWidth="1"/>
    <col min="11786" max="11786" width="14.5703125" style="14" customWidth="1"/>
    <col min="11787" max="11787" width="3" style="14" customWidth="1"/>
    <col min="11788" max="11788" width="8.140625" style="14" customWidth="1"/>
    <col min="11789" max="11789" width="4.42578125" style="14" customWidth="1"/>
    <col min="11790" max="11790" width="17.42578125" style="14" customWidth="1"/>
    <col min="11791" max="11791" width="10" style="14" customWidth="1"/>
    <col min="11792" max="11792" width="9.5703125" style="14" customWidth="1"/>
    <col min="11793" max="11793" width="11.7109375" style="14" customWidth="1"/>
    <col min="11794" max="12032" width="9.140625" style="14"/>
    <col min="12033" max="12033" width="26.140625" style="14" customWidth="1"/>
    <col min="12034" max="12034" width="20" style="14" customWidth="1"/>
    <col min="12035" max="12035" width="15.5703125" style="14" customWidth="1"/>
    <col min="12036" max="12036" width="14.140625" style="14" customWidth="1"/>
    <col min="12037" max="12038" width="12.85546875" style="14" customWidth="1"/>
    <col min="12039" max="12039" width="11" style="14" customWidth="1"/>
    <col min="12040" max="12040" width="13.5703125" style="14" customWidth="1"/>
    <col min="12041" max="12041" width="4" style="14" customWidth="1"/>
    <col min="12042" max="12042" width="14.5703125" style="14" customWidth="1"/>
    <col min="12043" max="12043" width="3" style="14" customWidth="1"/>
    <col min="12044" max="12044" width="8.140625" style="14" customWidth="1"/>
    <col min="12045" max="12045" width="4.42578125" style="14" customWidth="1"/>
    <col min="12046" max="12046" width="17.42578125" style="14" customWidth="1"/>
    <col min="12047" max="12047" width="10" style="14" customWidth="1"/>
    <col min="12048" max="12048" width="9.5703125" style="14" customWidth="1"/>
    <col min="12049" max="12049" width="11.7109375" style="14" customWidth="1"/>
    <col min="12050" max="12288" width="9.140625" style="14"/>
    <col min="12289" max="12289" width="26.140625" style="14" customWidth="1"/>
    <col min="12290" max="12290" width="20" style="14" customWidth="1"/>
    <col min="12291" max="12291" width="15.5703125" style="14" customWidth="1"/>
    <col min="12292" max="12292" width="14.140625" style="14" customWidth="1"/>
    <col min="12293" max="12294" width="12.85546875" style="14" customWidth="1"/>
    <col min="12295" max="12295" width="11" style="14" customWidth="1"/>
    <col min="12296" max="12296" width="13.5703125" style="14" customWidth="1"/>
    <col min="12297" max="12297" width="4" style="14" customWidth="1"/>
    <col min="12298" max="12298" width="14.5703125" style="14" customWidth="1"/>
    <col min="12299" max="12299" width="3" style="14" customWidth="1"/>
    <col min="12300" max="12300" width="8.140625" style="14" customWidth="1"/>
    <col min="12301" max="12301" width="4.42578125" style="14" customWidth="1"/>
    <col min="12302" max="12302" width="17.42578125" style="14" customWidth="1"/>
    <col min="12303" max="12303" width="10" style="14" customWidth="1"/>
    <col min="12304" max="12304" width="9.5703125" style="14" customWidth="1"/>
    <col min="12305" max="12305" width="11.7109375" style="14" customWidth="1"/>
    <col min="12306" max="12544" width="9.140625" style="14"/>
    <col min="12545" max="12545" width="26.140625" style="14" customWidth="1"/>
    <col min="12546" max="12546" width="20" style="14" customWidth="1"/>
    <col min="12547" max="12547" width="15.5703125" style="14" customWidth="1"/>
    <col min="12548" max="12548" width="14.140625" style="14" customWidth="1"/>
    <col min="12549" max="12550" width="12.85546875" style="14" customWidth="1"/>
    <col min="12551" max="12551" width="11" style="14" customWidth="1"/>
    <col min="12552" max="12552" width="13.5703125" style="14" customWidth="1"/>
    <col min="12553" max="12553" width="4" style="14" customWidth="1"/>
    <col min="12554" max="12554" width="14.5703125" style="14" customWidth="1"/>
    <col min="12555" max="12555" width="3" style="14" customWidth="1"/>
    <col min="12556" max="12556" width="8.140625" style="14" customWidth="1"/>
    <col min="12557" max="12557" width="4.42578125" style="14" customWidth="1"/>
    <col min="12558" max="12558" width="17.42578125" style="14" customWidth="1"/>
    <col min="12559" max="12559" width="10" style="14" customWidth="1"/>
    <col min="12560" max="12560" width="9.5703125" style="14" customWidth="1"/>
    <col min="12561" max="12561" width="11.7109375" style="14" customWidth="1"/>
    <col min="12562" max="12800" width="9.140625" style="14"/>
    <col min="12801" max="12801" width="26.140625" style="14" customWidth="1"/>
    <col min="12802" max="12802" width="20" style="14" customWidth="1"/>
    <col min="12803" max="12803" width="15.5703125" style="14" customWidth="1"/>
    <col min="12804" max="12804" width="14.140625" style="14" customWidth="1"/>
    <col min="12805" max="12806" width="12.85546875" style="14" customWidth="1"/>
    <col min="12807" max="12807" width="11" style="14" customWidth="1"/>
    <col min="12808" max="12808" width="13.5703125" style="14" customWidth="1"/>
    <col min="12809" max="12809" width="4" style="14" customWidth="1"/>
    <col min="12810" max="12810" width="14.5703125" style="14" customWidth="1"/>
    <col min="12811" max="12811" width="3" style="14" customWidth="1"/>
    <col min="12812" max="12812" width="8.140625" style="14" customWidth="1"/>
    <col min="12813" max="12813" width="4.42578125" style="14" customWidth="1"/>
    <col min="12814" max="12814" width="17.42578125" style="14" customWidth="1"/>
    <col min="12815" max="12815" width="10" style="14" customWidth="1"/>
    <col min="12816" max="12816" width="9.5703125" style="14" customWidth="1"/>
    <col min="12817" max="12817" width="11.7109375" style="14" customWidth="1"/>
    <col min="12818" max="13056" width="9.140625" style="14"/>
    <col min="13057" max="13057" width="26.140625" style="14" customWidth="1"/>
    <col min="13058" max="13058" width="20" style="14" customWidth="1"/>
    <col min="13059" max="13059" width="15.5703125" style="14" customWidth="1"/>
    <col min="13060" max="13060" width="14.140625" style="14" customWidth="1"/>
    <col min="13061" max="13062" width="12.85546875" style="14" customWidth="1"/>
    <col min="13063" max="13063" width="11" style="14" customWidth="1"/>
    <col min="13064" max="13064" width="13.5703125" style="14" customWidth="1"/>
    <col min="13065" max="13065" width="4" style="14" customWidth="1"/>
    <col min="13066" max="13066" width="14.5703125" style="14" customWidth="1"/>
    <col min="13067" max="13067" width="3" style="14" customWidth="1"/>
    <col min="13068" max="13068" width="8.140625" style="14" customWidth="1"/>
    <col min="13069" max="13069" width="4.42578125" style="14" customWidth="1"/>
    <col min="13070" max="13070" width="17.42578125" style="14" customWidth="1"/>
    <col min="13071" max="13071" width="10" style="14" customWidth="1"/>
    <col min="13072" max="13072" width="9.5703125" style="14" customWidth="1"/>
    <col min="13073" max="13073" width="11.7109375" style="14" customWidth="1"/>
    <col min="13074" max="13312" width="9.140625" style="14"/>
    <col min="13313" max="13313" width="26.140625" style="14" customWidth="1"/>
    <col min="13314" max="13314" width="20" style="14" customWidth="1"/>
    <col min="13315" max="13315" width="15.5703125" style="14" customWidth="1"/>
    <col min="13316" max="13316" width="14.140625" style="14" customWidth="1"/>
    <col min="13317" max="13318" width="12.85546875" style="14" customWidth="1"/>
    <col min="13319" max="13319" width="11" style="14" customWidth="1"/>
    <col min="13320" max="13320" width="13.5703125" style="14" customWidth="1"/>
    <col min="13321" max="13321" width="4" style="14" customWidth="1"/>
    <col min="13322" max="13322" width="14.5703125" style="14" customWidth="1"/>
    <col min="13323" max="13323" width="3" style="14" customWidth="1"/>
    <col min="13324" max="13324" width="8.140625" style="14" customWidth="1"/>
    <col min="13325" max="13325" width="4.42578125" style="14" customWidth="1"/>
    <col min="13326" max="13326" width="17.42578125" style="14" customWidth="1"/>
    <col min="13327" max="13327" width="10" style="14" customWidth="1"/>
    <col min="13328" max="13328" width="9.5703125" style="14" customWidth="1"/>
    <col min="13329" max="13329" width="11.7109375" style="14" customWidth="1"/>
    <col min="13330" max="13568" width="9.140625" style="14"/>
    <col min="13569" max="13569" width="26.140625" style="14" customWidth="1"/>
    <col min="13570" max="13570" width="20" style="14" customWidth="1"/>
    <col min="13571" max="13571" width="15.5703125" style="14" customWidth="1"/>
    <col min="13572" max="13572" width="14.140625" style="14" customWidth="1"/>
    <col min="13573" max="13574" width="12.85546875" style="14" customWidth="1"/>
    <col min="13575" max="13575" width="11" style="14" customWidth="1"/>
    <col min="13576" max="13576" width="13.5703125" style="14" customWidth="1"/>
    <col min="13577" max="13577" width="4" style="14" customWidth="1"/>
    <col min="13578" max="13578" width="14.5703125" style="14" customWidth="1"/>
    <col min="13579" max="13579" width="3" style="14" customWidth="1"/>
    <col min="13580" max="13580" width="8.140625" style="14" customWidth="1"/>
    <col min="13581" max="13581" width="4.42578125" style="14" customWidth="1"/>
    <col min="13582" max="13582" width="17.42578125" style="14" customWidth="1"/>
    <col min="13583" max="13583" width="10" style="14" customWidth="1"/>
    <col min="13584" max="13584" width="9.5703125" style="14" customWidth="1"/>
    <col min="13585" max="13585" width="11.7109375" style="14" customWidth="1"/>
    <col min="13586" max="13824" width="9.140625" style="14"/>
    <col min="13825" max="13825" width="26.140625" style="14" customWidth="1"/>
    <col min="13826" max="13826" width="20" style="14" customWidth="1"/>
    <col min="13827" max="13827" width="15.5703125" style="14" customWidth="1"/>
    <col min="13828" max="13828" width="14.140625" style="14" customWidth="1"/>
    <col min="13829" max="13830" width="12.85546875" style="14" customWidth="1"/>
    <col min="13831" max="13831" width="11" style="14" customWidth="1"/>
    <col min="13832" max="13832" width="13.5703125" style="14" customWidth="1"/>
    <col min="13833" max="13833" width="4" style="14" customWidth="1"/>
    <col min="13834" max="13834" width="14.5703125" style="14" customWidth="1"/>
    <col min="13835" max="13835" width="3" style="14" customWidth="1"/>
    <col min="13836" max="13836" width="8.140625" style="14" customWidth="1"/>
    <col min="13837" max="13837" width="4.42578125" style="14" customWidth="1"/>
    <col min="13838" max="13838" width="17.42578125" style="14" customWidth="1"/>
    <col min="13839" max="13839" width="10" style="14" customWidth="1"/>
    <col min="13840" max="13840" width="9.5703125" style="14" customWidth="1"/>
    <col min="13841" max="13841" width="11.7109375" style="14" customWidth="1"/>
    <col min="13842" max="14080" width="9.140625" style="14"/>
    <col min="14081" max="14081" width="26.140625" style="14" customWidth="1"/>
    <col min="14082" max="14082" width="20" style="14" customWidth="1"/>
    <col min="14083" max="14083" width="15.5703125" style="14" customWidth="1"/>
    <col min="14084" max="14084" width="14.140625" style="14" customWidth="1"/>
    <col min="14085" max="14086" width="12.85546875" style="14" customWidth="1"/>
    <col min="14087" max="14087" width="11" style="14" customWidth="1"/>
    <col min="14088" max="14088" width="13.5703125" style="14" customWidth="1"/>
    <col min="14089" max="14089" width="4" style="14" customWidth="1"/>
    <col min="14090" max="14090" width="14.5703125" style="14" customWidth="1"/>
    <col min="14091" max="14091" width="3" style="14" customWidth="1"/>
    <col min="14092" max="14092" width="8.140625" style="14" customWidth="1"/>
    <col min="14093" max="14093" width="4.42578125" style="14" customWidth="1"/>
    <col min="14094" max="14094" width="17.42578125" style="14" customWidth="1"/>
    <col min="14095" max="14095" width="10" style="14" customWidth="1"/>
    <col min="14096" max="14096" width="9.5703125" style="14" customWidth="1"/>
    <col min="14097" max="14097" width="11.7109375" style="14" customWidth="1"/>
    <col min="14098" max="14336" width="9.140625" style="14"/>
    <col min="14337" max="14337" width="26.140625" style="14" customWidth="1"/>
    <col min="14338" max="14338" width="20" style="14" customWidth="1"/>
    <col min="14339" max="14339" width="15.5703125" style="14" customWidth="1"/>
    <col min="14340" max="14340" width="14.140625" style="14" customWidth="1"/>
    <col min="14341" max="14342" width="12.85546875" style="14" customWidth="1"/>
    <col min="14343" max="14343" width="11" style="14" customWidth="1"/>
    <col min="14344" max="14344" width="13.5703125" style="14" customWidth="1"/>
    <col min="14345" max="14345" width="4" style="14" customWidth="1"/>
    <col min="14346" max="14346" width="14.5703125" style="14" customWidth="1"/>
    <col min="14347" max="14347" width="3" style="14" customWidth="1"/>
    <col min="14348" max="14348" width="8.140625" style="14" customWidth="1"/>
    <col min="14349" max="14349" width="4.42578125" style="14" customWidth="1"/>
    <col min="14350" max="14350" width="17.42578125" style="14" customWidth="1"/>
    <col min="14351" max="14351" width="10" style="14" customWidth="1"/>
    <col min="14352" max="14352" width="9.5703125" style="14" customWidth="1"/>
    <col min="14353" max="14353" width="11.7109375" style="14" customWidth="1"/>
    <col min="14354" max="14592" width="9.140625" style="14"/>
    <col min="14593" max="14593" width="26.140625" style="14" customWidth="1"/>
    <col min="14594" max="14594" width="20" style="14" customWidth="1"/>
    <col min="14595" max="14595" width="15.5703125" style="14" customWidth="1"/>
    <col min="14596" max="14596" width="14.140625" style="14" customWidth="1"/>
    <col min="14597" max="14598" width="12.85546875" style="14" customWidth="1"/>
    <col min="14599" max="14599" width="11" style="14" customWidth="1"/>
    <col min="14600" max="14600" width="13.5703125" style="14" customWidth="1"/>
    <col min="14601" max="14601" width="4" style="14" customWidth="1"/>
    <col min="14602" max="14602" width="14.5703125" style="14" customWidth="1"/>
    <col min="14603" max="14603" width="3" style="14" customWidth="1"/>
    <col min="14604" max="14604" width="8.140625" style="14" customWidth="1"/>
    <col min="14605" max="14605" width="4.42578125" style="14" customWidth="1"/>
    <col min="14606" max="14606" width="17.42578125" style="14" customWidth="1"/>
    <col min="14607" max="14607" width="10" style="14" customWidth="1"/>
    <col min="14608" max="14608" width="9.5703125" style="14" customWidth="1"/>
    <col min="14609" max="14609" width="11.7109375" style="14" customWidth="1"/>
    <col min="14610" max="14848" width="9.140625" style="14"/>
    <col min="14849" max="14849" width="26.140625" style="14" customWidth="1"/>
    <col min="14850" max="14850" width="20" style="14" customWidth="1"/>
    <col min="14851" max="14851" width="15.5703125" style="14" customWidth="1"/>
    <col min="14852" max="14852" width="14.140625" style="14" customWidth="1"/>
    <col min="14853" max="14854" width="12.85546875" style="14" customWidth="1"/>
    <col min="14855" max="14855" width="11" style="14" customWidth="1"/>
    <col min="14856" max="14856" width="13.5703125" style="14" customWidth="1"/>
    <col min="14857" max="14857" width="4" style="14" customWidth="1"/>
    <col min="14858" max="14858" width="14.5703125" style="14" customWidth="1"/>
    <col min="14859" max="14859" width="3" style="14" customWidth="1"/>
    <col min="14860" max="14860" width="8.140625" style="14" customWidth="1"/>
    <col min="14861" max="14861" width="4.42578125" style="14" customWidth="1"/>
    <col min="14862" max="14862" width="17.42578125" style="14" customWidth="1"/>
    <col min="14863" max="14863" width="10" style="14" customWidth="1"/>
    <col min="14864" max="14864" width="9.5703125" style="14" customWidth="1"/>
    <col min="14865" max="14865" width="11.7109375" style="14" customWidth="1"/>
    <col min="14866" max="15104" width="9.140625" style="14"/>
    <col min="15105" max="15105" width="26.140625" style="14" customWidth="1"/>
    <col min="15106" max="15106" width="20" style="14" customWidth="1"/>
    <col min="15107" max="15107" width="15.5703125" style="14" customWidth="1"/>
    <col min="15108" max="15108" width="14.140625" style="14" customWidth="1"/>
    <col min="15109" max="15110" width="12.85546875" style="14" customWidth="1"/>
    <col min="15111" max="15111" width="11" style="14" customWidth="1"/>
    <col min="15112" max="15112" width="13.5703125" style="14" customWidth="1"/>
    <col min="15113" max="15113" width="4" style="14" customWidth="1"/>
    <col min="15114" max="15114" width="14.5703125" style="14" customWidth="1"/>
    <col min="15115" max="15115" width="3" style="14" customWidth="1"/>
    <col min="15116" max="15116" width="8.140625" style="14" customWidth="1"/>
    <col min="15117" max="15117" width="4.42578125" style="14" customWidth="1"/>
    <col min="15118" max="15118" width="17.42578125" style="14" customWidth="1"/>
    <col min="15119" max="15119" width="10" style="14" customWidth="1"/>
    <col min="15120" max="15120" width="9.5703125" style="14" customWidth="1"/>
    <col min="15121" max="15121" width="11.7109375" style="14" customWidth="1"/>
    <col min="15122" max="15360" width="9.140625" style="14"/>
    <col min="15361" max="15361" width="26.140625" style="14" customWidth="1"/>
    <col min="15362" max="15362" width="20" style="14" customWidth="1"/>
    <col min="15363" max="15363" width="15.5703125" style="14" customWidth="1"/>
    <col min="15364" max="15364" width="14.140625" style="14" customWidth="1"/>
    <col min="15365" max="15366" width="12.85546875" style="14" customWidth="1"/>
    <col min="15367" max="15367" width="11" style="14" customWidth="1"/>
    <col min="15368" max="15368" width="13.5703125" style="14" customWidth="1"/>
    <col min="15369" max="15369" width="4" style="14" customWidth="1"/>
    <col min="15370" max="15370" width="14.5703125" style="14" customWidth="1"/>
    <col min="15371" max="15371" width="3" style="14" customWidth="1"/>
    <col min="15372" max="15372" width="8.140625" style="14" customWidth="1"/>
    <col min="15373" max="15373" width="4.42578125" style="14" customWidth="1"/>
    <col min="15374" max="15374" width="17.42578125" style="14" customWidth="1"/>
    <col min="15375" max="15375" width="10" style="14" customWidth="1"/>
    <col min="15376" max="15376" width="9.5703125" style="14" customWidth="1"/>
    <col min="15377" max="15377" width="11.7109375" style="14" customWidth="1"/>
    <col min="15378" max="15616" width="9.140625" style="14"/>
    <col min="15617" max="15617" width="26.140625" style="14" customWidth="1"/>
    <col min="15618" max="15618" width="20" style="14" customWidth="1"/>
    <col min="15619" max="15619" width="15.5703125" style="14" customWidth="1"/>
    <col min="15620" max="15620" width="14.140625" style="14" customWidth="1"/>
    <col min="15621" max="15622" width="12.85546875" style="14" customWidth="1"/>
    <col min="15623" max="15623" width="11" style="14" customWidth="1"/>
    <col min="15624" max="15624" width="13.5703125" style="14" customWidth="1"/>
    <col min="15625" max="15625" width="4" style="14" customWidth="1"/>
    <col min="15626" max="15626" width="14.5703125" style="14" customWidth="1"/>
    <col min="15627" max="15627" width="3" style="14" customWidth="1"/>
    <col min="15628" max="15628" width="8.140625" style="14" customWidth="1"/>
    <col min="15629" max="15629" width="4.42578125" style="14" customWidth="1"/>
    <col min="15630" max="15630" width="17.42578125" style="14" customWidth="1"/>
    <col min="15631" max="15631" width="10" style="14" customWidth="1"/>
    <col min="15632" max="15632" width="9.5703125" style="14" customWidth="1"/>
    <col min="15633" max="15633" width="11.7109375" style="14" customWidth="1"/>
    <col min="15634" max="15872" width="9.140625" style="14"/>
    <col min="15873" max="15873" width="26.140625" style="14" customWidth="1"/>
    <col min="15874" max="15874" width="20" style="14" customWidth="1"/>
    <col min="15875" max="15875" width="15.5703125" style="14" customWidth="1"/>
    <col min="15876" max="15876" width="14.140625" style="14" customWidth="1"/>
    <col min="15877" max="15878" width="12.85546875" style="14" customWidth="1"/>
    <col min="15879" max="15879" width="11" style="14" customWidth="1"/>
    <col min="15880" max="15880" width="13.5703125" style="14" customWidth="1"/>
    <col min="15881" max="15881" width="4" style="14" customWidth="1"/>
    <col min="15882" max="15882" width="14.5703125" style="14" customWidth="1"/>
    <col min="15883" max="15883" width="3" style="14" customWidth="1"/>
    <col min="15884" max="15884" width="8.140625" style="14" customWidth="1"/>
    <col min="15885" max="15885" width="4.42578125" style="14" customWidth="1"/>
    <col min="15886" max="15886" width="17.42578125" style="14" customWidth="1"/>
    <col min="15887" max="15887" width="10" style="14" customWidth="1"/>
    <col min="15888" max="15888" width="9.5703125" style="14" customWidth="1"/>
    <col min="15889" max="15889" width="11.7109375" style="14" customWidth="1"/>
    <col min="15890" max="16128" width="9.140625" style="14"/>
    <col min="16129" max="16129" width="26.140625" style="14" customWidth="1"/>
    <col min="16130" max="16130" width="20" style="14" customWidth="1"/>
    <col min="16131" max="16131" width="15.5703125" style="14" customWidth="1"/>
    <col min="16132" max="16132" width="14.140625" style="14" customWidth="1"/>
    <col min="16133" max="16134" width="12.85546875" style="14" customWidth="1"/>
    <col min="16135" max="16135" width="11" style="14" customWidth="1"/>
    <col min="16136" max="16136" width="13.5703125" style="14" customWidth="1"/>
    <col min="16137" max="16137" width="4" style="14" customWidth="1"/>
    <col min="16138" max="16138" width="14.5703125" style="14" customWidth="1"/>
    <col min="16139" max="16139" width="3" style="14" customWidth="1"/>
    <col min="16140" max="16140" width="8.140625" style="14" customWidth="1"/>
    <col min="16141" max="16141" width="4.42578125" style="14" customWidth="1"/>
    <col min="16142" max="16142" width="17.42578125" style="14" customWidth="1"/>
    <col min="16143" max="16143" width="10" style="14" customWidth="1"/>
    <col min="16144" max="16144" width="9.5703125" style="14" customWidth="1"/>
    <col min="16145" max="16145" width="11.7109375" style="14" customWidth="1"/>
    <col min="16146" max="16384" width="9.140625" style="14"/>
  </cols>
  <sheetData>
    <row r="1" spans="1:18" s="13" customFormat="1" ht="115.35" customHeight="1">
      <c r="A1" s="102" t="s">
        <v>137</v>
      </c>
      <c r="B1" s="102" t="s">
        <v>138</v>
      </c>
      <c r="C1" s="103" t="s">
        <v>139</v>
      </c>
      <c r="D1" s="103" t="s">
        <v>140</v>
      </c>
      <c r="E1" s="103" t="s">
        <v>141</v>
      </c>
      <c r="F1" s="103" t="s">
        <v>142</v>
      </c>
      <c r="G1" s="103" t="s">
        <v>143</v>
      </c>
      <c r="H1" s="103" t="s">
        <v>144</v>
      </c>
      <c r="I1" s="222" t="s">
        <v>145</v>
      </c>
      <c r="J1" s="222"/>
      <c r="K1" s="222"/>
      <c r="L1" s="222"/>
      <c r="M1" s="222"/>
      <c r="N1" s="222"/>
      <c r="O1" s="222"/>
      <c r="P1" s="222"/>
    </row>
    <row r="2" spans="1:18" ht="36">
      <c r="A2" s="228"/>
      <c r="B2" s="15" t="s">
        <v>146</v>
      </c>
      <c r="C2" s="138">
        <v>1200</v>
      </c>
      <c r="D2" s="16">
        <v>2321.61</v>
      </c>
      <c r="E2" s="102">
        <f t="shared" ref="E2:E9" si="0">D2/C2</f>
        <v>1.9346750000000001</v>
      </c>
      <c r="F2" s="17">
        <f t="shared" ref="F2:F11" si="1">TRUNC(E2,0)</f>
        <v>1</v>
      </c>
      <c r="G2" s="102">
        <f t="shared" ref="G2:G11" si="2">E2-F2</f>
        <v>0.93467500000000014</v>
      </c>
      <c r="H2" s="102">
        <f t="shared" ref="H2:H11" si="3">G2*$C$16*60</f>
        <v>448.64400000000006</v>
      </c>
      <c r="I2" s="30">
        <f t="shared" ref="I2:I11" si="4">F2</f>
        <v>1</v>
      </c>
      <c r="J2" s="103" t="s">
        <v>147</v>
      </c>
      <c r="K2" s="30">
        <f t="shared" ref="K2:K11" si="5">$C$16</f>
        <v>8</v>
      </c>
      <c r="L2" s="103" t="s">
        <v>148</v>
      </c>
      <c r="M2" s="30">
        <v>1</v>
      </c>
      <c r="N2" s="103" t="s">
        <v>149</v>
      </c>
      <c r="O2" s="30">
        <f t="shared" ref="O2:O11" si="6">H2</f>
        <v>448.64400000000006</v>
      </c>
      <c r="P2" s="103" t="s">
        <v>150</v>
      </c>
    </row>
    <row r="3" spans="1:18" ht="36">
      <c r="A3" s="228"/>
      <c r="B3" s="15" t="s">
        <v>151</v>
      </c>
      <c r="C3" s="138">
        <v>450</v>
      </c>
      <c r="D3" s="16">
        <v>837.32</v>
      </c>
      <c r="E3" s="102">
        <f t="shared" si="0"/>
        <v>1.8607111111111112</v>
      </c>
      <c r="F3" s="17">
        <f t="shared" si="1"/>
        <v>1</v>
      </c>
      <c r="G3" s="102">
        <f t="shared" si="2"/>
        <v>0.8607111111111112</v>
      </c>
      <c r="H3" s="102">
        <f t="shared" si="3"/>
        <v>413.14133333333336</v>
      </c>
      <c r="I3" s="30">
        <f t="shared" si="4"/>
        <v>1</v>
      </c>
      <c r="J3" s="103" t="s">
        <v>147</v>
      </c>
      <c r="K3" s="30">
        <f t="shared" si="5"/>
        <v>8</v>
      </c>
      <c r="L3" s="103" t="s">
        <v>148</v>
      </c>
      <c r="M3" s="30">
        <v>1</v>
      </c>
      <c r="N3" s="103" t="s">
        <v>149</v>
      </c>
      <c r="O3" s="30">
        <f t="shared" si="6"/>
        <v>413.14133333333336</v>
      </c>
      <c r="P3" s="103" t="s">
        <v>150</v>
      </c>
    </row>
    <row r="4" spans="1:18" ht="36">
      <c r="A4" s="228"/>
      <c r="B4" s="18" t="s">
        <v>152</v>
      </c>
      <c r="C4" s="138">
        <v>2500</v>
      </c>
      <c r="D4" s="16">
        <v>98.11</v>
      </c>
      <c r="E4" s="102">
        <f t="shared" si="0"/>
        <v>3.9244000000000001E-2</v>
      </c>
      <c r="F4" s="17">
        <f t="shared" si="1"/>
        <v>0</v>
      </c>
      <c r="G4" s="102">
        <f t="shared" si="2"/>
        <v>3.9244000000000001E-2</v>
      </c>
      <c r="H4" s="102">
        <f t="shared" si="3"/>
        <v>18.837119999999999</v>
      </c>
      <c r="I4" s="30">
        <f t="shared" si="4"/>
        <v>0</v>
      </c>
      <c r="J4" s="103" t="s">
        <v>147</v>
      </c>
      <c r="K4" s="30">
        <f t="shared" si="5"/>
        <v>8</v>
      </c>
      <c r="L4" s="103" t="s">
        <v>148</v>
      </c>
      <c r="M4" s="30">
        <v>1</v>
      </c>
      <c r="N4" s="103" t="s">
        <v>149</v>
      </c>
      <c r="O4" s="30">
        <f t="shared" si="6"/>
        <v>18.837119999999999</v>
      </c>
      <c r="P4" s="103" t="s">
        <v>150</v>
      </c>
    </row>
    <row r="5" spans="1:18" ht="36">
      <c r="A5" s="228"/>
      <c r="B5" s="18" t="s">
        <v>153</v>
      </c>
      <c r="C5" s="138">
        <v>1500</v>
      </c>
      <c r="D5" s="16">
        <v>2340.3200000000002</v>
      </c>
      <c r="E5" s="102">
        <f t="shared" si="0"/>
        <v>1.5602133333333335</v>
      </c>
      <c r="F5" s="17">
        <f t="shared" si="1"/>
        <v>1</v>
      </c>
      <c r="G5" s="102">
        <f t="shared" si="2"/>
        <v>0.56021333333333345</v>
      </c>
      <c r="H5" s="102">
        <f t="shared" si="3"/>
        <v>268.90240000000006</v>
      </c>
      <c r="I5" s="30">
        <f t="shared" si="4"/>
        <v>1</v>
      </c>
      <c r="J5" s="103" t="s">
        <v>147</v>
      </c>
      <c r="K5" s="30">
        <f t="shared" si="5"/>
        <v>8</v>
      </c>
      <c r="L5" s="103" t="s">
        <v>148</v>
      </c>
      <c r="M5" s="30">
        <v>1</v>
      </c>
      <c r="N5" s="103" t="s">
        <v>149</v>
      </c>
      <c r="O5" s="30">
        <f t="shared" si="6"/>
        <v>268.90240000000006</v>
      </c>
      <c r="P5" s="103" t="s">
        <v>150</v>
      </c>
    </row>
    <row r="6" spans="1:18" ht="36">
      <c r="A6" s="228"/>
      <c r="B6" s="19" t="s">
        <v>154</v>
      </c>
      <c r="C6" s="138">
        <v>300</v>
      </c>
      <c r="D6" s="16">
        <v>194.45</v>
      </c>
      <c r="E6" s="102">
        <f t="shared" si="0"/>
        <v>0.64816666666666667</v>
      </c>
      <c r="F6" s="17">
        <f t="shared" si="1"/>
        <v>0</v>
      </c>
      <c r="G6" s="102">
        <f t="shared" si="2"/>
        <v>0.64816666666666667</v>
      </c>
      <c r="H6" s="102">
        <f t="shared" si="3"/>
        <v>311.12</v>
      </c>
      <c r="I6" s="30">
        <f t="shared" si="4"/>
        <v>0</v>
      </c>
      <c r="J6" s="103" t="s">
        <v>147</v>
      </c>
      <c r="K6" s="30">
        <f t="shared" si="5"/>
        <v>8</v>
      </c>
      <c r="L6" s="103" t="s">
        <v>148</v>
      </c>
      <c r="M6" s="30">
        <v>1</v>
      </c>
      <c r="N6" s="103" t="s">
        <v>149</v>
      </c>
      <c r="O6" s="30">
        <f t="shared" si="6"/>
        <v>311.12</v>
      </c>
      <c r="P6" s="103" t="s">
        <v>150</v>
      </c>
    </row>
    <row r="7" spans="1:18" ht="36">
      <c r="A7" s="228" t="s">
        <v>155</v>
      </c>
      <c r="B7" s="18" t="s">
        <v>156</v>
      </c>
      <c r="C7" s="138">
        <v>2700</v>
      </c>
      <c r="D7" s="16">
        <v>545.5</v>
      </c>
      <c r="E7" s="102">
        <f t="shared" si="0"/>
        <v>0.20203703703703704</v>
      </c>
      <c r="F7" s="17">
        <f t="shared" si="1"/>
        <v>0</v>
      </c>
      <c r="G7" s="102">
        <f t="shared" si="2"/>
        <v>0.20203703703703704</v>
      </c>
      <c r="H7" s="102">
        <f t="shared" si="3"/>
        <v>96.977777777777774</v>
      </c>
      <c r="I7" s="30">
        <f t="shared" si="4"/>
        <v>0</v>
      </c>
      <c r="J7" s="103" t="s">
        <v>147</v>
      </c>
      <c r="K7" s="30">
        <f t="shared" si="5"/>
        <v>8</v>
      </c>
      <c r="L7" s="103" t="s">
        <v>148</v>
      </c>
      <c r="M7" s="30">
        <v>1</v>
      </c>
      <c r="N7" s="103" t="s">
        <v>149</v>
      </c>
      <c r="O7" s="30">
        <f t="shared" si="6"/>
        <v>96.977777777777774</v>
      </c>
      <c r="P7" s="103" t="s">
        <v>150</v>
      </c>
    </row>
    <row r="8" spans="1:18" ht="36">
      <c r="A8" s="228"/>
      <c r="B8" s="18" t="s">
        <v>157</v>
      </c>
      <c r="C8" s="138">
        <v>9000</v>
      </c>
      <c r="D8" s="16">
        <v>473.03</v>
      </c>
      <c r="E8" s="102">
        <f t="shared" si="0"/>
        <v>5.2558888888888884E-2</v>
      </c>
      <c r="F8" s="17">
        <f t="shared" si="1"/>
        <v>0</v>
      </c>
      <c r="G8" s="102">
        <f t="shared" si="2"/>
        <v>5.2558888888888884E-2</v>
      </c>
      <c r="H8" s="102">
        <f t="shared" si="3"/>
        <v>25.228266666666663</v>
      </c>
      <c r="I8" s="30">
        <f t="shared" si="4"/>
        <v>0</v>
      </c>
      <c r="J8" s="103" t="s">
        <v>147</v>
      </c>
      <c r="K8" s="30">
        <f t="shared" si="5"/>
        <v>8</v>
      </c>
      <c r="L8" s="103" t="s">
        <v>148</v>
      </c>
      <c r="M8" s="30">
        <v>1</v>
      </c>
      <c r="N8" s="103" t="s">
        <v>149</v>
      </c>
      <c r="O8" s="30">
        <f t="shared" si="6"/>
        <v>25.228266666666663</v>
      </c>
      <c r="P8" s="103" t="s">
        <v>150</v>
      </c>
    </row>
    <row r="9" spans="1:18" ht="36">
      <c r="A9" s="228"/>
      <c r="B9" s="18" t="s">
        <v>158</v>
      </c>
      <c r="C9" s="138">
        <v>100000</v>
      </c>
      <c r="D9" s="16">
        <v>6306.69</v>
      </c>
      <c r="E9" s="102">
        <f t="shared" si="0"/>
        <v>6.3066899999999995E-2</v>
      </c>
      <c r="F9" s="17">
        <f t="shared" si="1"/>
        <v>0</v>
      </c>
      <c r="G9" s="102">
        <f t="shared" si="2"/>
        <v>6.3066899999999995E-2</v>
      </c>
      <c r="H9" s="102">
        <f t="shared" si="3"/>
        <v>30.272111999999996</v>
      </c>
      <c r="I9" s="30">
        <f t="shared" si="4"/>
        <v>0</v>
      </c>
      <c r="J9" s="103" t="s">
        <v>147</v>
      </c>
      <c r="K9" s="30">
        <f t="shared" si="5"/>
        <v>8</v>
      </c>
      <c r="L9" s="103" t="s">
        <v>148</v>
      </c>
      <c r="M9" s="30">
        <v>1</v>
      </c>
      <c r="N9" s="103" t="s">
        <v>149</v>
      </c>
      <c r="O9" s="30">
        <f t="shared" si="6"/>
        <v>30.272111999999996</v>
      </c>
      <c r="P9" s="103" t="s">
        <v>150</v>
      </c>
    </row>
    <row r="10" spans="1:18" ht="36">
      <c r="A10" s="222" t="s">
        <v>159</v>
      </c>
      <c r="B10" s="18" t="s">
        <v>160</v>
      </c>
      <c r="C10" s="138">
        <v>380</v>
      </c>
      <c r="D10" s="16">
        <v>501.24</v>
      </c>
      <c r="E10" s="102">
        <f>(D10/C10)*(16/188.76)</f>
        <v>0.11180780941546493</v>
      </c>
      <c r="F10" s="17">
        <f t="shared" si="1"/>
        <v>0</v>
      </c>
      <c r="G10" s="102">
        <f t="shared" si="2"/>
        <v>0.11180780941546493</v>
      </c>
      <c r="H10" s="102">
        <f t="shared" si="3"/>
        <v>53.667748519423171</v>
      </c>
      <c r="I10" s="30">
        <f t="shared" si="4"/>
        <v>0</v>
      </c>
      <c r="J10" s="103" t="s">
        <v>147</v>
      </c>
      <c r="K10" s="30">
        <f t="shared" si="5"/>
        <v>8</v>
      </c>
      <c r="L10" s="103" t="s">
        <v>148</v>
      </c>
      <c r="M10" s="30">
        <v>1</v>
      </c>
      <c r="N10" s="103" t="s">
        <v>149</v>
      </c>
      <c r="O10" s="30">
        <f t="shared" si="6"/>
        <v>53.667748519423171</v>
      </c>
      <c r="P10" s="103" t="s">
        <v>150</v>
      </c>
    </row>
    <row r="11" spans="1:18" ht="36">
      <c r="A11" s="222"/>
      <c r="B11" s="18" t="s">
        <v>161</v>
      </c>
      <c r="C11" s="138">
        <v>380</v>
      </c>
      <c r="D11" s="16">
        <v>501.24</v>
      </c>
      <c r="E11" s="102">
        <f>(D11/C11)*(16/188.76)</f>
        <v>0.11180780941546493</v>
      </c>
      <c r="F11" s="17">
        <f t="shared" si="1"/>
        <v>0</v>
      </c>
      <c r="G11" s="102">
        <f t="shared" si="2"/>
        <v>0.11180780941546493</v>
      </c>
      <c r="H11" s="102">
        <f t="shared" si="3"/>
        <v>53.667748519423171</v>
      </c>
      <c r="I11" s="30">
        <f t="shared" si="4"/>
        <v>0</v>
      </c>
      <c r="J11" s="103" t="s">
        <v>147</v>
      </c>
      <c r="K11" s="30">
        <f t="shared" si="5"/>
        <v>8</v>
      </c>
      <c r="L11" s="103" t="s">
        <v>148</v>
      </c>
      <c r="M11" s="30">
        <v>1</v>
      </c>
      <c r="N11" s="103" t="s">
        <v>149</v>
      </c>
      <c r="O11" s="30">
        <f t="shared" si="6"/>
        <v>53.667748519423171</v>
      </c>
      <c r="P11" s="103" t="s">
        <v>150</v>
      </c>
    </row>
    <row r="12" spans="1:18" ht="12.75" thickBot="1">
      <c r="A12" s="20"/>
      <c r="B12" s="20"/>
      <c r="C12" s="21"/>
      <c r="D12" s="22">
        <f>SUM(D2:D11)</f>
        <v>14119.509999999998</v>
      </c>
      <c r="E12" s="23"/>
      <c r="F12" s="17"/>
      <c r="G12" s="23"/>
      <c r="H12" s="23"/>
      <c r="I12" s="21"/>
      <c r="J12" s="21"/>
      <c r="K12" s="21"/>
      <c r="L12" s="21"/>
      <c r="M12" s="21"/>
      <c r="N12" s="21"/>
      <c r="O12" s="21"/>
      <c r="P12" s="21"/>
    </row>
    <row r="13" spans="1:18" ht="53.1" customHeight="1" thickBot="1">
      <c r="A13" s="223" t="s">
        <v>162</v>
      </c>
      <c r="B13" s="223"/>
      <c r="C13" s="223"/>
      <c r="D13" s="223"/>
      <c r="E13" s="102">
        <f>SUM(E2:E11)</f>
        <v>6.5842885558679676</v>
      </c>
      <c r="F13" s="17">
        <f>TRUNC(E13,0)</f>
        <v>6</v>
      </c>
      <c r="G13" s="102">
        <f>E13-F13</f>
        <v>0.58428855586796757</v>
      </c>
      <c r="H13" s="88">
        <f>G13*$C$16*60</f>
        <v>280.45850681662444</v>
      </c>
      <c r="I13" s="90">
        <f>F13</f>
        <v>6</v>
      </c>
      <c r="J13" s="91" t="s">
        <v>147</v>
      </c>
      <c r="K13" s="92">
        <f>$C$16</f>
        <v>8</v>
      </c>
      <c r="L13" s="91" t="s">
        <v>148</v>
      </c>
      <c r="M13" s="92">
        <v>1</v>
      </c>
      <c r="N13" s="91" t="s">
        <v>149</v>
      </c>
      <c r="O13" s="92">
        <f>H13</f>
        <v>280.45850681662444</v>
      </c>
      <c r="P13" s="93" t="s">
        <v>150</v>
      </c>
      <c r="Q13" s="14">
        <f>O13/60</f>
        <v>4.6743084469437406</v>
      </c>
      <c r="R13" s="31"/>
    </row>
    <row r="14" spans="1:18" ht="12.75" customHeight="1">
      <c r="A14" s="20"/>
      <c r="B14" s="20"/>
      <c r="C14" s="20"/>
      <c r="D14" s="24"/>
      <c r="F14" s="25"/>
      <c r="J14" s="21"/>
      <c r="K14" s="21"/>
      <c r="L14" s="21"/>
      <c r="M14" s="21"/>
      <c r="N14" s="229" t="s">
        <v>163</v>
      </c>
      <c r="O14" s="229"/>
      <c r="P14" s="89">
        <f>TRUNC(Q13,0)</f>
        <v>4</v>
      </c>
      <c r="Q14" s="86" t="s">
        <v>164</v>
      </c>
    </row>
    <row r="15" spans="1:18" ht="12.75" customHeight="1">
      <c r="A15" s="20"/>
      <c r="B15" s="20"/>
      <c r="C15" s="20"/>
      <c r="D15" s="24"/>
      <c r="F15" s="25"/>
      <c r="J15" s="21"/>
      <c r="K15" s="21"/>
      <c r="L15" s="21"/>
      <c r="M15" s="21"/>
      <c r="N15" s="230"/>
      <c r="O15" s="230"/>
      <c r="P15" s="87">
        <f>TRUNC((Q13-P14)*60,0)</f>
        <v>40</v>
      </c>
      <c r="Q15" s="87" t="s">
        <v>165</v>
      </c>
    </row>
    <row r="16" spans="1:18" ht="20.65" customHeight="1">
      <c r="A16" s="224" t="s">
        <v>166</v>
      </c>
      <c r="B16" s="224"/>
      <c r="C16" s="26">
        <v>8</v>
      </c>
      <c r="D16" s="27" t="s">
        <v>164</v>
      </c>
      <c r="E16" s="225" t="s">
        <v>167</v>
      </c>
      <c r="F16" s="225"/>
      <c r="G16" s="225"/>
      <c r="H16" s="225"/>
      <c r="I16" s="225"/>
      <c r="J16" s="225"/>
      <c r="K16" s="225"/>
      <c r="L16" s="226">
        <f>F13+G13</f>
        <v>6.5842885558679676</v>
      </c>
      <c r="M16" s="226"/>
      <c r="N16" s="227"/>
    </row>
    <row r="17" spans="1:16">
      <c r="A17" s="28"/>
      <c r="B17" s="28"/>
      <c r="C17" s="13"/>
      <c r="D17" s="13"/>
    </row>
    <row r="18" spans="1:16" ht="19.350000000000001" customHeight="1">
      <c r="A18" s="231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</row>
    <row r="19" spans="1:16" ht="19.350000000000001" customHeight="1">
      <c r="A19" s="231" t="s">
        <v>168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</row>
    <row r="20" spans="1:16" ht="35.85" customHeight="1">
      <c r="A20" s="232" t="s">
        <v>169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</row>
    <row r="21" spans="1:16" ht="36.4" customHeight="1">
      <c r="A21" s="232" t="s">
        <v>170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</row>
    <row r="22" spans="1:16" ht="19.350000000000001" customHeight="1">
      <c r="A22" s="29" t="s">
        <v>171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ht="19.350000000000001" customHeight="1">
      <c r="A23" s="233" t="s">
        <v>172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</row>
    <row r="24" spans="1:16">
      <c r="E24" s="14"/>
      <c r="G24" s="14"/>
      <c r="H24" s="14"/>
    </row>
  </sheetData>
  <sheetProtection algorithmName="SHA-512" hashValue="v5SHpdwkyZUTiu4LF0/EchQhJyP9DqH0KEztEE5M+CgMsh01vd/dCzpudwMz2sYQ5xhJou0h1BKevFLAuHaCLg==" saltValue="rXhIjJhIsx/49Xfc2Jor3Q==" spinCount="100000" sheet="1" objects="1" formatCells="0"/>
  <mergeCells count="14">
    <mergeCell ref="A18:P18"/>
    <mergeCell ref="A19:P19"/>
    <mergeCell ref="A20:P20"/>
    <mergeCell ref="A21:P21"/>
    <mergeCell ref="A23:P23"/>
    <mergeCell ref="I1:P1"/>
    <mergeCell ref="A13:D13"/>
    <mergeCell ref="A16:B16"/>
    <mergeCell ref="E16:K16"/>
    <mergeCell ref="L16:N16"/>
    <mergeCell ref="A2:A6"/>
    <mergeCell ref="A7:A9"/>
    <mergeCell ref="A10:A11"/>
    <mergeCell ref="N14:O15"/>
  </mergeCells>
  <pageMargins left="0.23611111111111099" right="0.23611111111111099" top="0.74791666666666701" bottom="0.74791666666666701" header="0.31458333333333299" footer="0.31458333333333299"/>
  <pageSetup paperSize="9" scale="66" firstPageNumber="0" orientation="landscape" useFirstPageNumber="1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opLeftCell="A34" workbookViewId="0">
      <selection activeCell="I26" sqref="I26"/>
    </sheetView>
  </sheetViews>
  <sheetFormatPr defaultColWidth="9.140625" defaultRowHeight="15"/>
  <cols>
    <col min="1" max="1" width="9.140625" style="139"/>
    <col min="2" max="2" width="44.42578125" style="139" customWidth="1"/>
    <col min="3" max="4" width="9.140625" style="139"/>
    <col min="5" max="6" width="17" style="139" customWidth="1"/>
    <col min="7" max="16384" width="9.140625" style="139"/>
  </cols>
  <sheetData>
    <row r="1" spans="1:13" ht="18" customHeight="1">
      <c r="A1" s="234" t="s">
        <v>173</v>
      </c>
      <c r="B1" s="234"/>
      <c r="C1" s="234"/>
      <c r="D1" s="234"/>
      <c r="E1" s="234"/>
      <c r="F1" s="234"/>
    </row>
    <row r="2" spans="1:13" ht="26.25" thickBot="1">
      <c r="A2" s="7" t="s">
        <v>174</v>
      </c>
      <c r="B2" s="7" t="s">
        <v>175</v>
      </c>
      <c r="C2" s="7" t="s">
        <v>176</v>
      </c>
      <c r="D2" s="7" t="s">
        <v>177</v>
      </c>
      <c r="E2" s="7" t="s">
        <v>178</v>
      </c>
      <c r="F2" s="104" t="s">
        <v>179</v>
      </c>
    </row>
    <row r="3" spans="1:13" ht="39">
      <c r="A3" s="8">
        <v>1</v>
      </c>
      <c r="B3" s="9" t="s">
        <v>180</v>
      </c>
      <c r="C3" s="8" t="s">
        <v>181</v>
      </c>
      <c r="D3" s="10">
        <v>140</v>
      </c>
      <c r="E3" s="145">
        <v>1.99</v>
      </c>
      <c r="F3" s="11">
        <f t="shared" ref="F3:F40" si="0">D3*E3</f>
        <v>278.60000000000002</v>
      </c>
      <c r="H3" s="238" t="s">
        <v>183</v>
      </c>
      <c r="I3" s="239"/>
      <c r="J3" s="239"/>
      <c r="K3" s="239"/>
      <c r="L3" s="240"/>
    </row>
    <row r="4" spans="1:13" ht="39" customHeight="1">
      <c r="A4" s="8">
        <v>2</v>
      </c>
      <c r="B4" s="9" t="s">
        <v>182</v>
      </c>
      <c r="C4" s="8" t="s">
        <v>181</v>
      </c>
      <c r="D4" s="10">
        <v>50</v>
      </c>
      <c r="E4" s="145">
        <v>10.5</v>
      </c>
      <c r="F4" s="11">
        <f t="shared" si="0"/>
        <v>525</v>
      </c>
      <c r="H4" s="241"/>
      <c r="I4" s="242"/>
      <c r="J4" s="242"/>
      <c r="K4" s="242"/>
      <c r="L4" s="243"/>
      <c r="M4" s="140"/>
    </row>
    <row r="5" spans="1:13" ht="26.25">
      <c r="A5" s="8">
        <v>3</v>
      </c>
      <c r="B5" s="9" t="s">
        <v>234</v>
      </c>
      <c r="C5" s="85" t="s">
        <v>181</v>
      </c>
      <c r="D5" s="10">
        <v>50</v>
      </c>
      <c r="E5" s="145">
        <v>7.5</v>
      </c>
      <c r="F5" s="11">
        <f t="shared" si="0"/>
        <v>375</v>
      </c>
      <c r="H5" s="241"/>
      <c r="I5" s="242"/>
      <c r="J5" s="242"/>
      <c r="K5" s="242"/>
      <c r="L5" s="243"/>
      <c r="M5" s="140"/>
    </row>
    <row r="6" spans="1:13" ht="39">
      <c r="A6" s="8">
        <v>4</v>
      </c>
      <c r="B6" s="9" t="s">
        <v>184</v>
      </c>
      <c r="C6" s="8" t="s">
        <v>185</v>
      </c>
      <c r="D6" s="10">
        <v>5</v>
      </c>
      <c r="E6" s="145">
        <v>14.21</v>
      </c>
      <c r="F6" s="11">
        <f t="shared" si="0"/>
        <v>71.050000000000011</v>
      </c>
      <c r="H6" s="241"/>
      <c r="I6" s="242"/>
      <c r="J6" s="242"/>
      <c r="K6" s="242"/>
      <c r="L6" s="243"/>
      <c r="M6" s="140"/>
    </row>
    <row r="7" spans="1:13" ht="39.75" thickBot="1">
      <c r="A7" s="8">
        <v>5</v>
      </c>
      <c r="B7" s="84" t="s">
        <v>235</v>
      </c>
      <c r="C7" s="85" t="s">
        <v>185</v>
      </c>
      <c r="D7" s="10">
        <v>5</v>
      </c>
      <c r="E7" s="145">
        <v>9</v>
      </c>
      <c r="F7" s="11">
        <f t="shared" si="0"/>
        <v>45</v>
      </c>
      <c r="H7" s="244"/>
      <c r="I7" s="245"/>
      <c r="J7" s="245"/>
      <c r="K7" s="245"/>
      <c r="L7" s="246"/>
      <c r="M7" s="140"/>
    </row>
    <row r="8" spans="1:13" ht="39">
      <c r="A8" s="8">
        <v>6</v>
      </c>
      <c r="B8" s="9" t="s">
        <v>186</v>
      </c>
      <c r="C8" s="8" t="s">
        <v>185</v>
      </c>
      <c r="D8" s="10">
        <v>50</v>
      </c>
      <c r="E8" s="145">
        <v>8.1</v>
      </c>
      <c r="F8" s="11">
        <f t="shared" si="0"/>
        <v>405</v>
      </c>
      <c r="H8" s="140"/>
      <c r="I8" s="140"/>
      <c r="J8" s="140"/>
      <c r="K8" s="140"/>
      <c r="L8" s="140"/>
      <c r="M8" s="140"/>
    </row>
    <row r="9" spans="1:13" ht="26.25">
      <c r="A9" s="8">
        <v>7</v>
      </c>
      <c r="B9" s="9" t="s">
        <v>187</v>
      </c>
      <c r="C9" s="8" t="s">
        <v>185</v>
      </c>
      <c r="D9" s="10">
        <v>50</v>
      </c>
      <c r="E9" s="145">
        <v>1.99</v>
      </c>
      <c r="F9" s="11">
        <f t="shared" si="0"/>
        <v>99.5</v>
      </c>
      <c r="H9" s="140"/>
      <c r="I9" s="140"/>
      <c r="J9" s="140"/>
      <c r="K9" s="140"/>
      <c r="L9" s="140"/>
      <c r="M9" s="140"/>
    </row>
    <row r="10" spans="1:13" ht="51.75">
      <c r="A10" s="8">
        <v>8</v>
      </c>
      <c r="B10" s="9" t="s">
        <v>188</v>
      </c>
      <c r="C10" s="8" t="s">
        <v>185</v>
      </c>
      <c r="D10" s="10">
        <v>50</v>
      </c>
      <c r="E10" s="145">
        <v>0.8</v>
      </c>
      <c r="F10" s="11">
        <f t="shared" si="0"/>
        <v>40</v>
      </c>
    </row>
    <row r="11" spans="1:13" ht="26.25">
      <c r="A11" s="8">
        <v>9</v>
      </c>
      <c r="B11" s="9" t="s">
        <v>189</v>
      </c>
      <c r="C11" s="8" t="s">
        <v>185</v>
      </c>
      <c r="D11" s="10">
        <v>15</v>
      </c>
      <c r="E11" s="145">
        <v>1.98</v>
      </c>
      <c r="F11" s="11">
        <f t="shared" si="0"/>
        <v>29.7</v>
      </c>
    </row>
    <row r="12" spans="1:13">
      <c r="A12" s="8">
        <v>10</v>
      </c>
      <c r="B12" s="9" t="s">
        <v>190</v>
      </c>
      <c r="C12" s="8" t="s">
        <v>191</v>
      </c>
      <c r="D12" s="10">
        <v>10</v>
      </c>
      <c r="E12" s="145">
        <v>2.5099999999999998</v>
      </c>
      <c r="F12" s="11">
        <f t="shared" si="0"/>
        <v>25.099999999999998</v>
      </c>
    </row>
    <row r="13" spans="1:13" ht="51.75">
      <c r="A13" s="8">
        <v>11</v>
      </c>
      <c r="B13" s="9" t="s">
        <v>192</v>
      </c>
      <c r="C13" s="85" t="s">
        <v>236</v>
      </c>
      <c r="D13" s="10">
        <v>5</v>
      </c>
      <c r="E13" s="145">
        <v>5.75</v>
      </c>
      <c r="F13" s="11">
        <f t="shared" si="0"/>
        <v>28.75</v>
      </c>
    </row>
    <row r="14" spans="1:13">
      <c r="A14" s="8">
        <v>12</v>
      </c>
      <c r="B14" s="9" t="s">
        <v>194</v>
      </c>
      <c r="C14" s="8" t="s">
        <v>185</v>
      </c>
      <c r="D14" s="10">
        <v>10</v>
      </c>
      <c r="E14" s="145">
        <v>4.83</v>
      </c>
      <c r="F14" s="11">
        <f t="shared" si="0"/>
        <v>48.3</v>
      </c>
    </row>
    <row r="15" spans="1:13">
      <c r="A15" s="8">
        <v>13</v>
      </c>
      <c r="B15" s="9" t="s">
        <v>195</v>
      </c>
      <c r="C15" s="8" t="s">
        <v>196</v>
      </c>
      <c r="D15" s="10">
        <v>10</v>
      </c>
      <c r="E15" s="145">
        <v>4.5</v>
      </c>
      <c r="F15" s="11">
        <f t="shared" si="0"/>
        <v>45</v>
      </c>
    </row>
    <row r="16" spans="1:13" ht="64.5">
      <c r="A16" s="8">
        <v>14</v>
      </c>
      <c r="B16" s="9" t="s">
        <v>197</v>
      </c>
      <c r="C16" s="8" t="s">
        <v>198</v>
      </c>
      <c r="D16" s="10">
        <v>100</v>
      </c>
      <c r="E16" s="145">
        <v>12.21</v>
      </c>
      <c r="F16" s="11">
        <f t="shared" si="0"/>
        <v>1221</v>
      </c>
    </row>
    <row r="17" spans="1:6" ht="39">
      <c r="A17" s="8">
        <v>15</v>
      </c>
      <c r="B17" s="9" t="s">
        <v>199</v>
      </c>
      <c r="C17" s="8" t="s">
        <v>185</v>
      </c>
      <c r="D17" s="10">
        <v>5</v>
      </c>
      <c r="E17" s="145">
        <v>8.31</v>
      </c>
      <c r="F17" s="11">
        <f t="shared" si="0"/>
        <v>41.550000000000004</v>
      </c>
    </row>
    <row r="18" spans="1:6" ht="39">
      <c r="A18" s="8">
        <v>16</v>
      </c>
      <c r="B18" s="9" t="s">
        <v>200</v>
      </c>
      <c r="C18" s="8" t="s">
        <v>185</v>
      </c>
      <c r="D18" s="10">
        <v>5</v>
      </c>
      <c r="E18" s="145">
        <v>9.8699999999999992</v>
      </c>
      <c r="F18" s="11">
        <f t="shared" si="0"/>
        <v>49.349999999999994</v>
      </c>
    </row>
    <row r="19" spans="1:6" ht="39">
      <c r="A19" s="8">
        <v>17</v>
      </c>
      <c r="B19" s="9" t="s">
        <v>201</v>
      </c>
      <c r="C19" s="8" t="s">
        <v>185</v>
      </c>
      <c r="D19" s="10">
        <v>5</v>
      </c>
      <c r="E19" s="145">
        <v>14.47</v>
      </c>
      <c r="F19" s="11">
        <f t="shared" si="0"/>
        <v>72.350000000000009</v>
      </c>
    </row>
    <row r="20" spans="1:6" ht="51.75">
      <c r="A20" s="8">
        <v>18</v>
      </c>
      <c r="B20" s="9" t="s">
        <v>202</v>
      </c>
      <c r="C20" s="8" t="s">
        <v>181</v>
      </c>
      <c r="D20" s="10">
        <v>25</v>
      </c>
      <c r="E20" s="145">
        <v>4.5</v>
      </c>
      <c r="F20" s="11">
        <f t="shared" si="0"/>
        <v>112.5</v>
      </c>
    </row>
    <row r="21" spans="1:6" ht="26.25">
      <c r="A21" s="8">
        <v>19</v>
      </c>
      <c r="B21" s="9" t="s">
        <v>203</v>
      </c>
      <c r="C21" s="8" t="s">
        <v>191</v>
      </c>
      <c r="D21" s="10">
        <v>25</v>
      </c>
      <c r="E21" s="145">
        <v>5.5</v>
      </c>
      <c r="F21" s="11">
        <f t="shared" si="0"/>
        <v>137.5</v>
      </c>
    </row>
    <row r="22" spans="1:6" ht="39">
      <c r="A22" s="8">
        <v>20</v>
      </c>
      <c r="B22" s="9" t="s">
        <v>204</v>
      </c>
      <c r="C22" s="8" t="s">
        <v>198</v>
      </c>
      <c r="D22" s="10">
        <v>30</v>
      </c>
      <c r="E22" s="145">
        <v>25.25</v>
      </c>
      <c r="F22" s="11">
        <f t="shared" si="0"/>
        <v>757.5</v>
      </c>
    </row>
    <row r="23" spans="1:6" ht="26.25">
      <c r="A23" s="8">
        <v>21</v>
      </c>
      <c r="B23" s="9" t="s">
        <v>205</v>
      </c>
      <c r="C23" s="8" t="s">
        <v>198</v>
      </c>
      <c r="D23" s="10">
        <v>5</v>
      </c>
      <c r="E23" s="145">
        <v>16.25</v>
      </c>
      <c r="F23" s="11">
        <f t="shared" si="0"/>
        <v>81.25</v>
      </c>
    </row>
    <row r="24" spans="1:6" ht="26.25">
      <c r="A24" s="8">
        <v>22</v>
      </c>
      <c r="B24" s="9" t="s">
        <v>206</v>
      </c>
      <c r="C24" s="8" t="s">
        <v>198</v>
      </c>
      <c r="D24" s="10">
        <v>5</v>
      </c>
      <c r="E24" s="145">
        <v>11.05</v>
      </c>
      <c r="F24" s="11">
        <f t="shared" si="0"/>
        <v>55.25</v>
      </c>
    </row>
    <row r="25" spans="1:6" ht="51.75">
      <c r="A25" s="8">
        <v>23</v>
      </c>
      <c r="B25" s="9" t="s">
        <v>207</v>
      </c>
      <c r="C25" s="8" t="s">
        <v>185</v>
      </c>
      <c r="D25" s="10">
        <v>5</v>
      </c>
      <c r="E25" s="145">
        <v>16.12</v>
      </c>
      <c r="F25" s="11">
        <f t="shared" si="0"/>
        <v>80.600000000000009</v>
      </c>
    </row>
    <row r="26" spans="1:6" ht="51.75">
      <c r="A26" s="8">
        <v>24</v>
      </c>
      <c r="B26" s="9" t="s">
        <v>208</v>
      </c>
      <c r="C26" s="8" t="s">
        <v>185</v>
      </c>
      <c r="D26" s="10">
        <v>5</v>
      </c>
      <c r="E26" s="145">
        <v>21.25</v>
      </c>
      <c r="F26" s="11">
        <f t="shared" si="0"/>
        <v>106.25</v>
      </c>
    </row>
    <row r="27" spans="1:6" ht="39">
      <c r="A27" s="8">
        <v>25</v>
      </c>
      <c r="B27" s="9" t="s">
        <v>209</v>
      </c>
      <c r="C27" s="8" t="s">
        <v>185</v>
      </c>
      <c r="D27" s="10">
        <v>20</v>
      </c>
      <c r="E27" s="145">
        <v>3.25</v>
      </c>
      <c r="F27" s="11">
        <f t="shared" si="0"/>
        <v>65</v>
      </c>
    </row>
    <row r="28" spans="1:6" ht="26.25">
      <c r="A28" s="8">
        <v>26</v>
      </c>
      <c r="B28" s="9" t="s">
        <v>210</v>
      </c>
      <c r="C28" s="8" t="s">
        <v>185</v>
      </c>
      <c r="D28" s="10">
        <v>5</v>
      </c>
      <c r="E28" s="145">
        <v>11.13</v>
      </c>
      <c r="F28" s="11">
        <f t="shared" si="0"/>
        <v>55.650000000000006</v>
      </c>
    </row>
    <row r="29" spans="1:6" ht="51.75">
      <c r="A29" s="8">
        <v>27</v>
      </c>
      <c r="B29" s="9" t="s">
        <v>211</v>
      </c>
      <c r="C29" s="8" t="s">
        <v>185</v>
      </c>
      <c r="D29" s="10">
        <v>5</v>
      </c>
      <c r="E29" s="145">
        <v>21.25</v>
      </c>
      <c r="F29" s="11">
        <f t="shared" si="0"/>
        <v>106.25</v>
      </c>
    </row>
    <row r="30" spans="1:6">
      <c r="A30" s="8">
        <v>28</v>
      </c>
      <c r="B30" s="9" t="s">
        <v>212</v>
      </c>
      <c r="C30" s="8" t="s">
        <v>185</v>
      </c>
      <c r="D30" s="10">
        <v>5</v>
      </c>
      <c r="E30" s="145">
        <v>13.92</v>
      </c>
      <c r="F30" s="11">
        <f t="shared" si="0"/>
        <v>69.599999999999994</v>
      </c>
    </row>
    <row r="31" spans="1:6">
      <c r="A31" s="8">
        <v>29</v>
      </c>
      <c r="B31" s="9" t="s">
        <v>213</v>
      </c>
      <c r="C31" s="8" t="s">
        <v>185</v>
      </c>
      <c r="D31" s="10">
        <v>5</v>
      </c>
      <c r="E31" s="145">
        <v>5.51</v>
      </c>
      <c r="F31" s="11">
        <f t="shared" si="0"/>
        <v>27.549999999999997</v>
      </c>
    </row>
    <row r="32" spans="1:6" ht="64.5">
      <c r="A32" s="8">
        <v>30</v>
      </c>
      <c r="B32" s="9" t="s">
        <v>214</v>
      </c>
      <c r="C32" s="8" t="s">
        <v>193</v>
      </c>
      <c r="D32" s="10">
        <v>30</v>
      </c>
      <c r="E32" s="145">
        <v>11.67</v>
      </c>
      <c r="F32" s="11">
        <f t="shared" si="0"/>
        <v>350.1</v>
      </c>
    </row>
    <row r="33" spans="1:9" ht="90">
      <c r="A33" s="8">
        <v>31</v>
      </c>
      <c r="B33" s="9" t="s">
        <v>215</v>
      </c>
      <c r="C33" s="8" t="s">
        <v>185</v>
      </c>
      <c r="D33" s="10">
        <v>15</v>
      </c>
      <c r="E33" s="145">
        <v>3.06</v>
      </c>
      <c r="F33" s="11">
        <f t="shared" si="0"/>
        <v>45.9</v>
      </c>
    </row>
    <row r="34" spans="1:9" ht="26.25">
      <c r="A34" s="8">
        <v>32</v>
      </c>
      <c r="B34" s="9" t="s">
        <v>216</v>
      </c>
      <c r="C34" s="8" t="s">
        <v>217</v>
      </c>
      <c r="D34" s="10">
        <v>10</v>
      </c>
      <c r="E34" s="145">
        <v>54.85</v>
      </c>
      <c r="F34" s="11">
        <f t="shared" si="0"/>
        <v>548.5</v>
      </c>
    </row>
    <row r="35" spans="1:9">
      <c r="A35" s="8">
        <v>33</v>
      </c>
      <c r="B35" s="9" t="s">
        <v>218</v>
      </c>
      <c r="C35" s="8" t="s">
        <v>185</v>
      </c>
      <c r="D35" s="10">
        <v>2</v>
      </c>
      <c r="E35" s="145">
        <v>21.25</v>
      </c>
      <c r="F35" s="11">
        <f t="shared" si="0"/>
        <v>42.5</v>
      </c>
      <c r="I35" s="146"/>
    </row>
    <row r="36" spans="1:9">
      <c r="A36" s="8">
        <v>34</v>
      </c>
      <c r="B36" s="9" t="s">
        <v>219</v>
      </c>
      <c r="C36" s="8" t="s">
        <v>185</v>
      </c>
      <c r="D36" s="10">
        <v>15</v>
      </c>
      <c r="E36" s="145">
        <v>2.5</v>
      </c>
      <c r="F36" s="11">
        <f t="shared" si="0"/>
        <v>37.5</v>
      </c>
    </row>
    <row r="37" spans="1:9" ht="39">
      <c r="A37" s="8">
        <v>35</v>
      </c>
      <c r="B37" s="84" t="s">
        <v>237</v>
      </c>
      <c r="C37" s="85" t="s">
        <v>198</v>
      </c>
      <c r="D37" s="10">
        <v>25</v>
      </c>
      <c r="E37" s="145">
        <v>78.3</v>
      </c>
      <c r="F37" s="11">
        <f t="shared" si="0"/>
        <v>1957.5</v>
      </c>
    </row>
    <row r="38" spans="1:9" ht="26.25">
      <c r="A38" s="8">
        <v>36</v>
      </c>
      <c r="B38" s="9" t="s">
        <v>220</v>
      </c>
      <c r="C38" s="8" t="s">
        <v>221</v>
      </c>
      <c r="D38" s="10">
        <v>10</v>
      </c>
      <c r="E38" s="145">
        <v>176.27</v>
      </c>
      <c r="F38" s="11">
        <f t="shared" si="0"/>
        <v>1762.7</v>
      </c>
    </row>
    <row r="39" spans="1:9" ht="26.25">
      <c r="A39" s="8">
        <v>37</v>
      </c>
      <c r="B39" s="9" t="s">
        <v>222</v>
      </c>
      <c r="C39" s="8" t="s">
        <v>185</v>
      </c>
      <c r="D39" s="10">
        <v>10</v>
      </c>
      <c r="E39" s="145">
        <v>3.61</v>
      </c>
      <c r="F39" s="11">
        <f t="shared" si="0"/>
        <v>36.1</v>
      </c>
    </row>
    <row r="40" spans="1:9">
      <c r="A40" s="8">
        <v>38</v>
      </c>
      <c r="B40" s="9" t="s">
        <v>223</v>
      </c>
      <c r="C40" s="85" t="s">
        <v>217</v>
      </c>
      <c r="D40" s="10">
        <v>5</v>
      </c>
      <c r="E40" s="145">
        <v>51.5</v>
      </c>
      <c r="F40" s="11">
        <f t="shared" si="0"/>
        <v>257.5</v>
      </c>
    </row>
    <row r="41" spans="1:9">
      <c r="A41" s="235" t="s">
        <v>68</v>
      </c>
      <c r="B41" s="236"/>
      <c r="C41" s="236"/>
      <c r="D41" s="236"/>
      <c r="E41" s="237"/>
      <c r="F41" s="12">
        <f>SUM(F3:F40)</f>
        <v>10093.450000000001</v>
      </c>
    </row>
  </sheetData>
  <sheetProtection algorithmName="SHA-512" hashValue="umIQ9HpuA8zfyuZ/OE7SlvNynMkGQTqJQOasl1kpzANmheHrM/NFz/PtaY3yE3gV1mzmJuewWKm1I2sNl1/DQA==" saltValue="6E7MkcTCtTGCkarYwHHjRA==" spinCount="100000" sheet="1" formatCells="0"/>
  <mergeCells count="3">
    <mergeCell ref="A1:F1"/>
    <mergeCell ref="A41:E41"/>
    <mergeCell ref="H3:L7"/>
  </mergeCells>
  <pageMargins left="0.74803149606299213" right="0.74803149606299213" top="0.98425196850393704" bottom="0.98425196850393704" header="0.51181102362204722" footer="0.51181102362204722"/>
  <pageSetup paperSize="9" scale="66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74E13"/>
    <pageSetUpPr fitToPage="1"/>
  </sheetPr>
  <dimension ref="A1:M958"/>
  <sheetViews>
    <sheetView zoomScale="80" zoomScaleNormal="80" workbookViewId="0">
      <selection activeCell="N15" sqref="N15"/>
    </sheetView>
  </sheetViews>
  <sheetFormatPr defaultColWidth="14.42578125" defaultRowHeight="15" customHeight="1"/>
  <cols>
    <col min="1" max="13" width="10.7109375" style="1" customWidth="1"/>
    <col min="14" max="25" width="8.7109375" style="1" customWidth="1"/>
    <col min="26" max="16384" width="14.42578125" style="1"/>
  </cols>
  <sheetData>
    <row r="1" spans="1:13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3.25" customHeight="1">
      <c r="A2" s="247" t="s">
        <v>224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9"/>
    </row>
    <row r="3" spans="1:13" ht="18" customHeight="1">
      <c r="A3" s="250" t="s">
        <v>225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9"/>
    </row>
    <row r="4" spans="1:13" ht="15.75" customHeight="1">
      <c r="A4" s="3"/>
      <c r="B4" s="4"/>
      <c r="C4" s="5"/>
      <c r="D4" s="5"/>
      <c r="E4" s="5"/>
      <c r="F4" s="5"/>
      <c r="G4" s="5"/>
      <c r="H4" s="5"/>
      <c r="J4" s="5"/>
      <c r="K4" s="6"/>
      <c r="L4" s="6"/>
      <c r="M4" s="6"/>
    </row>
    <row r="5" spans="1:13" ht="23.25" customHeight="1">
      <c r="A5" s="251" t="s">
        <v>226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3"/>
    </row>
    <row r="6" spans="1:13" ht="13.5" customHeight="1">
      <c r="A6" s="254" t="s">
        <v>227</v>
      </c>
      <c r="B6" s="252"/>
      <c r="C6" s="252"/>
      <c r="D6" s="255"/>
      <c r="E6" s="256" t="s">
        <v>228</v>
      </c>
      <c r="F6" s="252"/>
      <c r="G6" s="255"/>
      <c r="H6" s="256" t="s">
        <v>229</v>
      </c>
      <c r="I6" s="252"/>
      <c r="J6" s="255"/>
      <c r="K6" s="257" t="s">
        <v>230</v>
      </c>
      <c r="L6" s="252"/>
      <c r="M6" s="253"/>
    </row>
    <row r="7" spans="1:13" ht="30.75" customHeight="1">
      <c r="A7" s="260">
        <f>'AGENTE DE LIMPEZA'!I120</f>
        <v>3190.8</v>
      </c>
      <c r="B7" s="261"/>
      <c r="C7" s="261"/>
      <c r="D7" s="262"/>
      <c r="E7" s="263">
        <f>'CÁLCULO Nº DE AGENTES'!L16</f>
        <v>6.5842885558679676</v>
      </c>
      <c r="F7" s="261"/>
      <c r="G7" s="262"/>
      <c r="H7" s="264">
        <f>'Planilha Materiais'!F41</f>
        <v>10093.450000000001</v>
      </c>
      <c r="I7" s="261"/>
      <c r="J7" s="262"/>
      <c r="K7" s="264">
        <f>A7*E7+H7</f>
        <v>31102.597924063513</v>
      </c>
      <c r="L7" s="261"/>
      <c r="M7" s="265"/>
    </row>
    <row r="8" spans="1:13" ht="16.5" customHeight="1">
      <c r="A8" s="258" t="s">
        <v>231</v>
      </c>
      <c r="B8" s="252"/>
      <c r="C8" s="252"/>
      <c r="D8" s="252"/>
      <c r="E8" s="252"/>
      <c r="F8" s="252"/>
      <c r="G8" s="252"/>
      <c r="H8" s="252"/>
      <c r="I8" s="252"/>
      <c r="J8" s="255"/>
      <c r="K8" s="259">
        <f>ROUND(SUM(K7:K7),2)</f>
        <v>31102.6</v>
      </c>
      <c r="L8" s="252"/>
      <c r="M8" s="253"/>
    </row>
    <row r="9" spans="1:13" ht="18" customHeight="1">
      <c r="A9" s="258" t="s">
        <v>232</v>
      </c>
      <c r="B9" s="252"/>
      <c r="C9" s="252"/>
      <c r="D9" s="252"/>
      <c r="E9" s="252"/>
      <c r="F9" s="252"/>
      <c r="G9" s="252"/>
      <c r="H9" s="252"/>
      <c r="I9" s="252"/>
      <c r="J9" s="255"/>
      <c r="K9" s="259">
        <f>(K8*12)</f>
        <v>373231.19999999995</v>
      </c>
      <c r="L9" s="252"/>
      <c r="M9" s="253"/>
    </row>
    <row r="10" spans="1:13" ht="15.75" customHeight="1"/>
    <row r="11" spans="1:13" ht="15.75" customHeight="1"/>
    <row r="12" spans="1:13" ht="15.75" customHeight="1"/>
    <row r="13" spans="1:13" ht="15.75" customHeight="1"/>
    <row r="14" spans="1:13" ht="15.75" customHeight="1"/>
    <row r="15" spans="1:13" ht="15.75" customHeight="1"/>
    <row r="16" spans="1:1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</sheetData>
  <sheetProtection algorithmName="SHA-512" hashValue="U/BJjoiUWtt9RZKqz9Dy5+ovjKUVYnx6gyvwkWLsA6P4UH5GSDyXLQaUwDTEG39R+zEjQgV9W1Gk3qiwh02SOA==" saltValue="U5/XlhhAKgXWVneOEiu70g==" spinCount="100000" sheet="1"/>
  <mergeCells count="15">
    <mergeCell ref="A9:J9"/>
    <mergeCell ref="K9:M9"/>
    <mergeCell ref="A7:D7"/>
    <mergeCell ref="E7:G7"/>
    <mergeCell ref="H7:J7"/>
    <mergeCell ref="K7:M7"/>
    <mergeCell ref="A8:J8"/>
    <mergeCell ref="K8:M8"/>
    <mergeCell ref="A2:M2"/>
    <mergeCell ref="A3:M3"/>
    <mergeCell ref="A5:M5"/>
    <mergeCell ref="A6:D6"/>
    <mergeCell ref="E6:G6"/>
    <mergeCell ref="H6:J6"/>
    <mergeCell ref="K6:M6"/>
  </mergeCells>
  <pageMargins left="0.25" right="0.25" top="0.75" bottom="0.75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1" sqref="C11"/>
    </sheetView>
  </sheetViews>
  <sheetFormatPr defaultRowHeight="15"/>
  <cols>
    <col min="1" max="1" width="37.5703125" customWidth="1"/>
    <col min="2" max="2" width="8.28515625" customWidth="1"/>
    <col min="3" max="3" width="14.140625" customWidth="1"/>
    <col min="4" max="4" width="15.140625" customWidth="1"/>
    <col min="5" max="5" width="17.28515625" customWidth="1"/>
  </cols>
  <sheetData>
    <row r="1" spans="1:5">
      <c r="A1" s="268" t="s">
        <v>282</v>
      </c>
      <c r="B1" s="268" t="s">
        <v>283</v>
      </c>
      <c r="C1" s="268" t="s">
        <v>284</v>
      </c>
      <c r="D1" s="268" t="s">
        <v>285</v>
      </c>
      <c r="E1" s="268" t="s">
        <v>286</v>
      </c>
    </row>
    <row r="2" spans="1:5">
      <c r="A2" s="147" t="s">
        <v>288</v>
      </c>
      <c r="B2" s="148">
        <v>3</v>
      </c>
      <c r="C2" s="149">
        <v>20</v>
      </c>
      <c r="D2" s="150">
        <f>B2*C2</f>
        <v>60</v>
      </c>
      <c r="E2" s="150">
        <f>D2/12</f>
        <v>5</v>
      </c>
    </row>
    <row r="3" spans="1:5" ht="25.5">
      <c r="A3" s="147" t="s">
        <v>289</v>
      </c>
      <c r="B3" s="148">
        <v>3</v>
      </c>
      <c r="C3" s="149">
        <v>14.5</v>
      </c>
      <c r="D3" s="150">
        <f t="shared" ref="D3:D5" si="0">B3*C3</f>
        <v>43.5</v>
      </c>
      <c r="E3" s="150">
        <f>D3/12</f>
        <v>3.625</v>
      </c>
    </row>
    <row r="4" spans="1:5">
      <c r="A4" s="147" t="s">
        <v>290</v>
      </c>
      <c r="B4" s="148">
        <v>3</v>
      </c>
      <c r="C4" s="149">
        <v>3.5</v>
      </c>
      <c r="D4" s="150">
        <f t="shared" si="0"/>
        <v>10.5</v>
      </c>
      <c r="E4" s="150">
        <f>D4/12</f>
        <v>0.875</v>
      </c>
    </row>
    <row r="5" spans="1:5" ht="25.5">
      <c r="A5" s="147" t="s">
        <v>287</v>
      </c>
      <c r="B5" s="148">
        <v>2</v>
      </c>
      <c r="C5" s="149">
        <v>40</v>
      </c>
      <c r="D5" s="150">
        <f t="shared" si="0"/>
        <v>80</v>
      </c>
      <c r="E5" s="150">
        <f>D5/12</f>
        <v>6.666666666666667</v>
      </c>
    </row>
    <row r="6" spans="1:5">
      <c r="A6" s="269"/>
      <c r="B6" s="269"/>
      <c r="C6" s="269"/>
      <c r="D6" s="270">
        <f>SUM(D2:D5)</f>
        <v>194</v>
      </c>
      <c r="E6" s="271"/>
    </row>
    <row r="7" spans="1:5">
      <c r="A7" s="272"/>
      <c r="B7" s="272"/>
      <c r="C7" s="272"/>
      <c r="D7" s="272"/>
      <c r="E7" s="273">
        <f>SUM(E2:E5)</f>
        <v>16.166666666666668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4"/>
  <sheetViews>
    <sheetView topLeftCell="A4" workbookViewId="0">
      <selection activeCell="O7" sqref="O7:Q7"/>
    </sheetView>
  </sheetViews>
  <sheetFormatPr defaultRowHeight="15"/>
  <cols>
    <col min="11" max="11" width="18.85546875" customWidth="1"/>
    <col min="16" max="16" width="14.28515625" bestFit="1" customWidth="1"/>
    <col min="17" max="17" width="10.85546875" bestFit="1" customWidth="1"/>
  </cols>
  <sheetData>
    <row r="3" spans="1:17" ht="15.75" thickBot="1">
      <c r="A3" s="3"/>
      <c r="B3" s="4"/>
      <c r="C3" s="5"/>
      <c r="D3" s="5"/>
      <c r="E3" s="5"/>
      <c r="F3" s="5"/>
      <c r="G3" s="5"/>
      <c r="H3" s="5"/>
      <c r="I3" s="1"/>
      <c r="J3" s="5"/>
      <c r="K3" s="5"/>
      <c r="L3" s="6"/>
      <c r="M3" s="6"/>
      <c r="N3" s="6"/>
    </row>
    <row r="4" spans="1:17" ht="15.75" thickBot="1">
      <c r="A4" s="251" t="s">
        <v>226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3"/>
    </row>
    <row r="5" spans="1:17" ht="15.75" thickBot="1">
      <c r="A5" s="254" t="s">
        <v>227</v>
      </c>
      <c r="B5" s="252"/>
      <c r="C5" s="252"/>
      <c r="D5" s="255"/>
      <c r="E5" s="256" t="s">
        <v>292</v>
      </c>
      <c r="F5" s="252"/>
      <c r="G5" s="255"/>
      <c r="H5" s="256" t="s">
        <v>299</v>
      </c>
      <c r="I5" s="252"/>
      <c r="J5" s="255"/>
      <c r="K5" s="152" t="s">
        <v>294</v>
      </c>
      <c r="L5" s="266" t="s">
        <v>295</v>
      </c>
      <c r="M5" s="252"/>
      <c r="N5" s="253"/>
    </row>
    <row r="6" spans="1:17" ht="168.75" customHeight="1" thickBot="1">
      <c r="A6" s="260" t="s">
        <v>291</v>
      </c>
      <c r="B6" s="261"/>
      <c r="C6" s="261"/>
      <c r="D6" s="262"/>
      <c r="E6" s="263" t="s">
        <v>293</v>
      </c>
      <c r="F6" s="261"/>
      <c r="G6" s="262"/>
      <c r="H6" s="267">
        <v>12</v>
      </c>
      <c r="I6" s="261"/>
      <c r="J6" s="262"/>
      <c r="K6" s="153">
        <f>'Planilha Metragem'!K7</f>
        <v>31102.597924063513</v>
      </c>
      <c r="L6" s="264">
        <f>'Planilha Metragem'!K9</f>
        <v>373231.19999999995</v>
      </c>
      <c r="M6" s="261"/>
      <c r="N6" s="265"/>
    </row>
    <row r="7" spans="1:17" ht="15.75" thickBot="1">
      <c r="A7" s="258" t="s">
        <v>232</v>
      </c>
      <c r="B7" s="252"/>
      <c r="C7" s="252"/>
      <c r="D7" s="252"/>
      <c r="E7" s="252"/>
      <c r="F7" s="252"/>
      <c r="G7" s="252"/>
      <c r="H7" s="252"/>
      <c r="I7" s="252"/>
      <c r="J7" s="255"/>
      <c r="K7" s="151"/>
      <c r="L7" s="259">
        <f>L6</f>
        <v>373231.19999999995</v>
      </c>
      <c r="M7" s="252"/>
      <c r="N7" s="253"/>
      <c r="P7" s="154"/>
      <c r="Q7" s="154"/>
    </row>
    <row r="10" spans="1:17">
      <c r="O10" t="s">
        <v>300</v>
      </c>
      <c r="P10" s="155">
        <v>373461</v>
      </c>
    </row>
    <row r="12" spans="1:17">
      <c r="O12" t="s">
        <v>301</v>
      </c>
      <c r="P12" s="156">
        <v>373300</v>
      </c>
    </row>
    <row r="14" spans="1:17">
      <c r="O14" s="157" t="s">
        <v>302</v>
      </c>
      <c r="P14" s="158">
        <v>373231.2</v>
      </c>
      <c r="Q14" s="157" t="s">
        <v>303</v>
      </c>
    </row>
  </sheetData>
  <mergeCells count="11">
    <mergeCell ref="A7:J7"/>
    <mergeCell ref="L7:N7"/>
    <mergeCell ref="A6:D6"/>
    <mergeCell ref="E6:G6"/>
    <mergeCell ref="H6:J6"/>
    <mergeCell ref="L6:N6"/>
    <mergeCell ref="A4:N4"/>
    <mergeCell ref="A5:D5"/>
    <mergeCell ref="E5:G5"/>
    <mergeCell ref="H5:J5"/>
    <mergeCell ref="L5:N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AGENTE DE LIMPEZA</vt:lpstr>
      <vt:lpstr>CÁLCULO Nº DE AGENTES</vt:lpstr>
      <vt:lpstr>Planilha Materiais</vt:lpstr>
      <vt:lpstr>Planilha Metragem</vt:lpstr>
      <vt:lpstr>UNIFORMES</vt:lpstr>
      <vt:lpstr>Resumo</vt:lpstr>
      <vt:lpstr>'AGENTE DE LIMPEZA'!Area_de_impressao</vt:lpstr>
      <vt:lpstr>'CÁLCULO Nº DE AGENTES'!Area_de_impressao</vt:lpstr>
    </vt:vector>
  </TitlesOfParts>
  <Company>UFSC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Joseane Salles Valero</dc:creator>
  <cp:lastModifiedBy>nome</cp:lastModifiedBy>
  <cp:revision>2</cp:revision>
  <cp:lastPrinted>2022-11-24T20:05:58Z</cp:lastPrinted>
  <dcterms:created xsi:type="dcterms:W3CDTF">2016-06-22T19:00:00Z</dcterms:created>
  <dcterms:modified xsi:type="dcterms:W3CDTF">2023-01-12T14:08:32Z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1046-10.2.0.6080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