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72.19.0.24\dlc\94 PREGÕES\2023\SISTEMA DE REGISTRO DE PREÇOS\PREGÃO SRP 04.2023 - SERVIÇO_VIGILANCIA\PLANILHA PROPOSTAS desbloqueadas\"/>
    </mc:Choice>
  </mc:AlternateContent>
  <bookViews>
    <workbookView xWindow="0" yWindow="0" windowWidth="28800" windowHeight="11730" tabRatio="704" activeTab="3"/>
  </bookViews>
  <sheets>
    <sheet name="Carta Proposta" sheetId="5" r:id="rId1"/>
    <sheet name="12 X 36 DIURNO" sheetId="4" r:id="rId2"/>
    <sheet name="12 X 36 NOTURNO" sheetId="2" r:id="rId3"/>
    <sheet name="UNIFORMES E EQUIPAMENTOS" sheetId="3" r:id="rId4"/>
  </sheets>
  <definedNames>
    <definedName name="Area_2" localSheetId="1">#REF!</definedName>
    <definedName name="Area_2" localSheetId="2">#REF!</definedName>
    <definedName name="Area_2">#REF!</definedName>
    <definedName name="_xlnm.Print_Area" localSheetId="1">'12 X 36 DIURNO'!$A$1:$L$132</definedName>
    <definedName name="_xlnm.Print_Area" localSheetId="2">'12 X 36 NOTURNO'!$A$1:$L$134</definedName>
    <definedName name="_xlnm.Print_Area" localSheetId="3">'UNIFORMES E EQUIPAMENTOS'!$A$1:$E$31</definedName>
    <definedName name="aREA1" localSheetId="1">#REF!</definedName>
    <definedName name="aREA1" localSheetId="2">#REF!</definedName>
    <definedName name="aREA1">#REF!</definedName>
    <definedName name="area2" localSheetId="1">#REF!</definedName>
    <definedName name="area2" localSheetId="2">#REF!</definedName>
    <definedName name="area2">#REF!</definedName>
    <definedName name="Area3" localSheetId="1">#REF!</definedName>
    <definedName name="Area3" localSheetId="2">#REF!</definedName>
    <definedName name="Area3">#REF!</definedName>
    <definedName name="Area4" localSheetId="1">#REF!</definedName>
    <definedName name="Area4" localSheetId="2">#REF!</definedName>
    <definedName name="Area4">#REF!</definedName>
    <definedName name="Excel_BuiltIn_Print_Area" localSheetId="1">#REF!</definedName>
    <definedName name="Excel_BuiltIn_Print_Area" localSheetId="2">#REF!</definedName>
    <definedName name="Excel_BuiltIn_Print_Area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Excel_BuiltIn_Print_Area_2" localSheetId="1">#REF!</definedName>
    <definedName name="Excel_BuiltIn_Print_Area_2" localSheetId="2">#REF!</definedName>
    <definedName name="Excel_BuiltIn_Print_Area_2">#REF!</definedName>
    <definedName name="Excel_um" localSheetId="1">#REF!</definedName>
    <definedName name="Excel_um" localSheetId="2">#REF!</definedName>
    <definedName name="Excel_um">#REF!</definedName>
    <definedName name="Pintor" localSheetId="1">#REF!</definedName>
    <definedName name="Pintor" localSheetId="2">#REF!</definedName>
    <definedName name="Pintor">#REF!</definedName>
    <definedName name="Pintor1" localSheetId="1">#REF!</definedName>
    <definedName name="Pintor1" localSheetId="2">#REF!</definedName>
    <definedName name="Pintor1">#REF!</definedName>
    <definedName name="um" localSheetId="1">#REF!</definedName>
    <definedName name="um" localSheetId="2">#REF!</definedName>
    <definedName name="um">#REF!</definedName>
  </definedNames>
  <calcPr calcId="162913"/>
</workbook>
</file>

<file path=xl/calcChain.xml><?xml version="1.0" encoding="utf-8"?>
<calcChain xmlns="http://schemas.openxmlformats.org/spreadsheetml/2006/main">
  <c r="E22" i="3" l="1"/>
  <c r="E21" i="3"/>
  <c r="E20" i="3"/>
  <c r="E19" i="3"/>
  <c r="E18" i="3"/>
  <c r="E23" i="3" s="1"/>
  <c r="E24" i="3" s="1"/>
  <c r="E25" i="3" s="1"/>
  <c r="E11" i="3"/>
  <c r="E10" i="3"/>
  <c r="E9" i="3"/>
  <c r="E8" i="3"/>
  <c r="E7" i="3"/>
  <c r="D7" i="3"/>
  <c r="D6" i="3"/>
  <c r="E6" i="3" s="1"/>
  <c r="E12" i="3" s="1"/>
  <c r="E13" i="3" s="1"/>
  <c r="E14" i="3" s="1"/>
  <c r="I119" i="2"/>
  <c r="I114" i="2"/>
  <c r="I113" i="2"/>
  <c r="I101" i="2"/>
  <c r="I100" i="2"/>
  <c r="I99" i="2"/>
  <c r="I98" i="2"/>
  <c r="I103" i="2" s="1"/>
  <c r="I69" i="2"/>
  <c r="H68" i="2"/>
  <c r="I67" i="2" s="1"/>
  <c r="I72" i="2" s="1"/>
  <c r="I81" i="2" s="1"/>
  <c r="G68" i="2"/>
  <c r="H66" i="2"/>
  <c r="I65" i="2"/>
  <c r="H54" i="2"/>
  <c r="I54" i="2" s="1"/>
  <c r="I60" i="2" s="1"/>
  <c r="I45" i="2"/>
  <c r="I33" i="2"/>
  <c r="I34" i="2" s="1"/>
  <c r="I36" i="2" s="1"/>
  <c r="I32" i="2"/>
  <c r="K32" i="2" s="1"/>
  <c r="H9" i="2"/>
  <c r="G5" i="2"/>
  <c r="D5" i="2"/>
  <c r="G4" i="2"/>
  <c r="I117" i="4"/>
  <c r="I101" i="4"/>
  <c r="H66" i="4"/>
  <c r="I65" i="4" s="1"/>
  <c r="I70" i="4" s="1"/>
  <c r="I79" i="4" s="1"/>
  <c r="G66" i="4"/>
  <c r="H64" i="4"/>
  <c r="G64" i="4"/>
  <c r="I63" i="4"/>
  <c r="I58" i="4"/>
  <c r="I52" i="4"/>
  <c r="I43" i="4"/>
  <c r="I33" i="4"/>
  <c r="I36" i="4" s="1"/>
  <c r="I32" i="4"/>
  <c r="K32" i="4" s="1"/>
  <c r="G137" i="5"/>
  <c r="G136" i="5"/>
  <c r="G133" i="5"/>
  <c r="G132" i="5"/>
  <c r="N118" i="5"/>
  <c r="B116" i="5"/>
  <c r="B77" i="5"/>
  <c r="N62" i="5"/>
  <c r="B61" i="5"/>
  <c r="B117" i="5" s="1"/>
  <c r="B60" i="5"/>
  <c r="B59" i="5"/>
  <c r="B115" i="5" s="1"/>
  <c r="I105" i="4" l="1"/>
  <c r="I107" i="2"/>
  <c r="J86" i="4"/>
  <c r="I38" i="4"/>
  <c r="I122" i="4" s="1"/>
  <c r="J89" i="4"/>
  <c r="J44" i="4"/>
  <c r="J43" i="4"/>
  <c r="I108" i="2"/>
  <c r="I106" i="4"/>
  <c r="I37" i="4"/>
  <c r="I35" i="2"/>
  <c r="I37" i="2" s="1"/>
  <c r="I39" i="2"/>
  <c r="I38" i="2" l="1"/>
  <c r="I109" i="2"/>
  <c r="I128" i="2" s="1"/>
  <c r="I45" i="4"/>
  <c r="I107" i="4"/>
  <c r="I126" i="4" s="1"/>
  <c r="I77" i="4" l="1"/>
  <c r="J54" i="4"/>
  <c r="J57" i="4"/>
  <c r="J84" i="4" s="1"/>
  <c r="J56" i="4"/>
  <c r="J51" i="4"/>
  <c r="J53" i="4"/>
  <c r="J52" i="4"/>
  <c r="J55" i="4"/>
  <c r="J50" i="4"/>
  <c r="I40" i="2"/>
  <c r="I124" i="2" s="1"/>
  <c r="J45" i="2"/>
  <c r="J88" i="2"/>
  <c r="J91" i="2"/>
  <c r="J46" i="2"/>
  <c r="J58" i="4" l="1"/>
  <c r="I78" i="4" s="1"/>
  <c r="I80" i="4" s="1"/>
  <c r="I47" i="2"/>
  <c r="I123" i="4" l="1"/>
  <c r="J87" i="4"/>
  <c r="I90" i="4" s="1"/>
  <c r="I124" i="4" s="1"/>
  <c r="I79" i="2"/>
  <c r="J54" i="2"/>
  <c r="J53" i="2"/>
  <c r="J86" i="2"/>
  <c r="J57" i="2"/>
  <c r="J58" i="2"/>
  <c r="J52" i="2"/>
  <c r="J56" i="2"/>
  <c r="J59" i="2"/>
  <c r="J55" i="2"/>
  <c r="J99" i="4" l="1"/>
  <c r="J98" i="4"/>
  <c r="J95" i="4"/>
  <c r="J97" i="4"/>
  <c r="J60" i="2"/>
  <c r="I80" i="2" s="1"/>
  <c r="J96" i="4"/>
  <c r="I82" i="2"/>
  <c r="J100" i="4"/>
  <c r="I125" i="2" l="1"/>
  <c r="J89" i="2"/>
  <c r="I92" i="2" s="1"/>
  <c r="I126" i="2" s="1"/>
  <c r="J98" i="2"/>
  <c r="J101" i="4"/>
  <c r="I125" i="4" s="1"/>
  <c r="I127" i="4" s="1"/>
  <c r="J100" i="2" l="1"/>
  <c r="J102" i="2"/>
  <c r="J101" i="2"/>
  <c r="J97" i="2"/>
  <c r="J103" i="2" s="1"/>
  <c r="I127" i="2" s="1"/>
  <c r="I129" i="2" s="1"/>
  <c r="J112" i="4"/>
  <c r="J114" i="4"/>
  <c r="J116" i="4"/>
  <c r="J111" i="4"/>
  <c r="J115" i="4"/>
  <c r="J99" i="2"/>
  <c r="J114" i="2" l="1"/>
  <c r="J113" i="2"/>
  <c r="J117" i="2" s="1"/>
  <c r="J117" i="4"/>
  <c r="I128" i="4" s="1"/>
  <c r="I129" i="4" s="1"/>
  <c r="I130" i="4" s="1"/>
  <c r="X133" i="5" s="1"/>
  <c r="AA133" i="5" s="1"/>
  <c r="AE133" i="5" s="1"/>
  <c r="J116" i="2" l="1"/>
  <c r="J119" i="2" s="1"/>
  <c r="I130" i="2" s="1"/>
  <c r="I131" i="2" s="1"/>
  <c r="I132" i="2" s="1"/>
  <c r="X137" i="5" s="1"/>
  <c r="AA137" i="5" s="1"/>
  <c r="AE137" i="5" s="1"/>
  <c r="AD140" i="5" s="1"/>
  <c r="J118" i="2"/>
</calcChain>
</file>

<file path=xl/comments1.xml><?xml version="1.0" encoding="utf-8"?>
<comments xmlns="http://schemas.openxmlformats.org/spreadsheetml/2006/main">
  <authors>
    <author/>
  </authors>
  <commentList>
    <comment ref="I44" authorId="0" shapeId="0">
      <text>
        <r>
          <rPr>
            <sz val="9"/>
            <rFont val="Arial"/>
            <charset val="134"/>
          </rPr>
          <t>Valor atribuído de acordo com o Caderno de Logística de Conta Vinculada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I46" authorId="0" shapeId="0">
      <text>
        <r>
          <rPr>
            <sz val="9"/>
            <rFont val="Arial"/>
            <charset val="134"/>
          </rPr>
          <t>Valor atribuído de acordo com o Caderno de Logística de Conta Vinculada</t>
        </r>
      </text>
    </comment>
  </commentList>
</comments>
</file>

<file path=xl/sharedStrings.xml><?xml version="1.0" encoding="utf-8"?>
<sst xmlns="http://schemas.openxmlformats.org/spreadsheetml/2006/main" count="698" uniqueCount="366">
  <si>
    <t>Avenida Marginal, nº 815, Rosa Elze, São Cristovão/SE, CEP: 49.100-000</t>
  </si>
  <si>
    <t>Homepager: www.sacel.com.br - E-mail: sacel@sacel.com.br</t>
  </si>
  <si>
    <t>Telefone.: (79) 3257 1244 - (79) 3257 8840</t>
  </si>
  <si>
    <t>CNPJ: 16.207.888/0001-78</t>
  </si>
  <si>
    <t>Serviço de Vigilância Patrimonial Eireli</t>
  </si>
  <si>
    <t>PROPOSTA COMERCIAL</t>
  </si>
  <si>
    <t>PROCESSO:</t>
  </si>
  <si>
    <t>23707.000142/2022-39</t>
  </si>
  <si>
    <t>TIPO:</t>
  </si>
  <si>
    <t>PREGÃO ELETRÔNICO Nº 04/2023</t>
  </si>
  <si>
    <t>DIA:</t>
  </si>
  <si>
    <t>HORA:</t>
  </si>
  <si>
    <t>09:00 h</t>
  </si>
  <si>
    <t>VIGILÂNCIA ARMADA</t>
  </si>
  <si>
    <t>Orgão Licitante</t>
  </si>
  <si>
    <t>INSTITUTO FEDERAL DE EDUCAÇÃO, CIÊNCIA E TECNOLOGIA DE SERGIPE (REITORIA)</t>
  </si>
  <si>
    <t>Endereço</t>
  </si>
  <si>
    <t>Rua Francisco Portugual, nº 150 - Salgado Filho - Aracaju/SE (CEP 49.020-390)</t>
  </si>
  <si>
    <t>Contato</t>
  </si>
  <si>
    <t>Andreia dos Santos Almeida (Pregoeira)</t>
  </si>
  <si>
    <t>Telefone</t>
  </si>
  <si>
    <t>E-mail</t>
  </si>
  <si>
    <t>(79) 3711 1875</t>
  </si>
  <si>
    <t>andreia.almeida@ifs.edu.br</t>
  </si>
  <si>
    <t>Vigilância Patrimonial</t>
  </si>
  <si>
    <t>Atividade exercida em eventos sociais e dentro de estabelecimentos, urbanos ou rurais, públicos ou privados, com a finalidade de garantir a incolumidade física das pessoas e a integridade do patrimônio.</t>
  </si>
  <si>
    <t>Serviço de Vigilância Patrinonial Eireli</t>
  </si>
  <si>
    <t>OBJETO</t>
  </si>
  <si>
    <t>Escolha da proposta mais vantajosa para a contratação de empresa especializada na prestação de serviços de vigilância armada, de forma contínua, para atender às demandas do Campus Tobias e demais campi, conforme condições, quantidades e exigências estabelecidas no Edital e seus anexos.</t>
  </si>
  <si>
    <t>VALIDADE DA PROPOSTA</t>
  </si>
  <si>
    <t>Que a proposta tem validade de 90 (noventa) dias a contar da data da sua apresentação.</t>
  </si>
  <si>
    <t>INÍCIO DO SERVIÇO</t>
  </si>
  <si>
    <t>Que a prestação do(s) serviço(s) terá(ão) início conforme cronograma técnico do(a):</t>
  </si>
  <si>
    <t>TRIBUTAÇÃO</t>
  </si>
  <si>
    <t>Que a forma de tributação de nossa Empresa é de LUCRO REAL.</t>
  </si>
  <si>
    <t>DADOS DA EMPRESA</t>
  </si>
  <si>
    <t>Razão Social</t>
  </si>
  <si>
    <t>CNPJ</t>
  </si>
  <si>
    <t>SACEL - SERVIÇO DE VIGILÂNCIA PATRIMONIAL EIRELI</t>
  </si>
  <si>
    <t>16.207.888/0001-78</t>
  </si>
  <si>
    <t>Inscrição Estadual</t>
  </si>
  <si>
    <t>Inscrição Municipal</t>
  </si>
  <si>
    <t>(79) 3257 1244</t>
  </si>
  <si>
    <t>comercialvigilancia@sacel.com.br</t>
  </si>
  <si>
    <t>REPRESENTANTE LEGAL</t>
  </si>
  <si>
    <t>Nome</t>
  </si>
  <si>
    <t>CPF</t>
  </si>
  <si>
    <t>Identidade</t>
  </si>
  <si>
    <t>Antonio Vasco Pereira Filho</t>
  </si>
  <si>
    <t>038.860.935-49</t>
  </si>
  <si>
    <t>151.770 - SSP/SE</t>
  </si>
  <si>
    <t>Estado Civil</t>
  </si>
  <si>
    <t>Naturalidade</t>
  </si>
  <si>
    <t>Nacionalidade</t>
  </si>
  <si>
    <t>Profissão</t>
  </si>
  <si>
    <t>Função</t>
  </si>
  <si>
    <t>Divorciado</t>
  </si>
  <si>
    <t>Itabaianinha/SE</t>
  </si>
  <si>
    <t>Brasileiro</t>
  </si>
  <si>
    <t>Empresário</t>
  </si>
  <si>
    <t>Dir Administrador</t>
  </si>
  <si>
    <t>DADOS BANCÁRIO</t>
  </si>
  <si>
    <t>Banco</t>
  </si>
  <si>
    <t>Agência</t>
  </si>
  <si>
    <t>Tipo de Conta</t>
  </si>
  <si>
    <t>Nº da Conta</t>
  </si>
  <si>
    <t>Praça</t>
  </si>
  <si>
    <t>Bco do Brasil</t>
  </si>
  <si>
    <t>5111-X</t>
  </si>
  <si>
    <t>Conta Corrente</t>
  </si>
  <si>
    <t>73257-5</t>
  </si>
  <si>
    <t>Aracaju/SE</t>
  </si>
  <si>
    <t>INDICAÇÕES DOS SINDICATOS, CONVENÇÃO E CBO DA CATEGORIA</t>
  </si>
  <si>
    <t>Sindicatos</t>
  </si>
  <si>
    <t>Sindicato das Empresas de Segurança Privada do Estado de Sergipe</t>
  </si>
  <si>
    <t>Sindicato dos Empregados em Emp. de Seg., Vig., Transp. de Val., Elet. e Similares do Estado de Sergipe</t>
  </si>
  <si>
    <t>CCT - Convenção Coletiva da Categoria</t>
  </si>
  <si>
    <t>CCT 2021/2022 registrado no MTE sob o nº SE000015/2021 com vigência de 01/01/2021 à 31/12/2022</t>
  </si>
  <si>
    <t>CBO - Classificação Brasileira de Ocupações</t>
  </si>
  <si>
    <t>5173-30 (Vigilante)</t>
  </si>
  <si>
    <t>DECLARAÇÃO</t>
  </si>
  <si>
    <t>Declaramos que nos valores propostos estão inclusos todos os custos operacionais, encargos previdênciários, trabalhistas, tributários, comerciais e quaisquer outros que incidam direta ou indiretamente na prestação dos serviços, apurados mediante o preenchimentos das Planilhas de Custos e Formação de Preços.</t>
  </si>
  <si>
    <t>QUANTIDADE DE VIGILANTES</t>
  </si>
  <si>
    <t>16 (dezesseis) Vigilantes.</t>
  </si>
  <si>
    <t>VALOR DA PROPOSTA</t>
  </si>
  <si>
    <t>GRUPO 09</t>
  </si>
  <si>
    <t>ESPECIFICAÇÕES</t>
  </si>
  <si>
    <t>VL DO POSTO MENSAL</t>
  </si>
  <si>
    <t>VALOR ANUAL</t>
  </si>
  <si>
    <t>ITEM 17</t>
  </si>
  <si>
    <t>QT</t>
  </si>
  <si>
    <t>VL UNIT</t>
  </si>
  <si>
    <t>TOTAL</t>
  </si>
  <si>
    <t>Quatrocentos e nove mil, cento e noventa e quatro reais e vinte quatro centavos</t>
  </si>
  <si>
    <t>ITEM 18</t>
  </si>
  <si>
    <t>Quinhentos e quatro mil, setecentos e sete reais e cinquenta e dois centavos.</t>
  </si>
  <si>
    <t>VALOR ANUAL DO GRUPO 09 =&gt;</t>
  </si>
  <si>
    <t>Novecentos e treze mil, novecentos e um reais e setenta e seis centavos.</t>
  </si>
  <si>
    <t>São Cristovão/SE, 04 de abril de 2023.</t>
  </si>
  <si>
    <t>PLANILHA DE CUSTOS E FORMAÇÃO DE PREÇOS</t>
  </si>
  <si>
    <t xml:space="preserve">Processo nº: </t>
  </si>
  <si>
    <t>Razão Social:</t>
  </si>
  <si>
    <t>SACEL - SERV DE VIG PATRIMONIAL LTDA</t>
  </si>
  <si>
    <t xml:space="preserve">Pregão nº: </t>
  </si>
  <si>
    <t>04/2023</t>
  </si>
  <si>
    <t>CNPJ:</t>
  </si>
  <si>
    <t>DISCRIMINAÇÃO DOS SERVIÇOS (DADOS REFERENTES À CONTRATAÇÃO)</t>
  </si>
  <si>
    <t>INFORMAÇÕES E DADOS PARA CÁLCULO</t>
  </si>
  <si>
    <t>A</t>
  </si>
  <si>
    <t>Data de apresentação da proposta (dia/mês/ano)</t>
  </si>
  <si>
    <t>04/04/2023</t>
  </si>
  <si>
    <t>Informar a Data da Apresentação da Proposta</t>
  </si>
  <si>
    <t>B</t>
  </si>
  <si>
    <t>Município/ UF</t>
  </si>
  <si>
    <t>NOSSA SENHORA DA GLÓRIA/SE</t>
  </si>
  <si>
    <t>C</t>
  </si>
  <si>
    <t>Ano Acordo, Convenção ou Sentença Normativa em Dissídio Coletivo</t>
  </si>
  <si>
    <t>SE000005/2022</t>
  </si>
  <si>
    <t>D</t>
  </si>
  <si>
    <t>Nº de meses de execução contratual</t>
  </si>
  <si>
    <t>IDENTIFICAÇÃO DO SERVIÇO</t>
  </si>
  <si>
    <t>GRUPO: 9  ITEM: 17</t>
  </si>
  <si>
    <t>Posto de vigilancia Armada, 12 hs DIURNAS de segunda a domingo, incluindo feriados,em turnos de 12 x 36</t>
  </si>
  <si>
    <t>Unidade de medida</t>
  </si>
  <si>
    <t>homem/mês</t>
  </si>
  <si>
    <t>Quantidade total a contratar (em função da unidade de medida):</t>
  </si>
  <si>
    <t>Cargo:</t>
  </si>
  <si>
    <t>VIGILANTE</t>
  </si>
  <si>
    <t>MÃO-DE-OBRA</t>
  </si>
  <si>
    <t>MÃO-DE-OBRA VINCULADA À EXECUÇÃO CONTRATUAL</t>
  </si>
  <si>
    <t>Dados complementares para composição dos custos referente à mão-de-obra</t>
  </si>
  <si>
    <t>Tipo do serviço</t>
  </si>
  <si>
    <t>VIGILANCIA ARMADA</t>
  </si>
  <si>
    <t>Classificação Brasileira de Ocupações (CBO)</t>
  </si>
  <si>
    <t>Salário Normativo da Categoria Profissional</t>
  </si>
  <si>
    <t xml:space="preserve">Categoria profissional </t>
  </si>
  <si>
    <t>Data base da categoria</t>
  </si>
  <si>
    <t>01/01/2022</t>
  </si>
  <si>
    <t>MÓDULO 01: COMPOSIÇÃO DA REMUNERAÇÃO</t>
  </si>
  <si>
    <t>Composição da remuneração</t>
  </si>
  <si>
    <t>Valor (R$)</t>
  </si>
  <si>
    <t>Salário base</t>
  </si>
  <si>
    <r>
      <rPr>
        <sz val="10"/>
        <color rgb="FF000000"/>
        <rFont val="Arial"/>
        <charset val="134"/>
      </rPr>
      <t xml:space="preserve">Adicional de periculosidade (30%, conforme cláusula 7ª da </t>
    </r>
    <r>
      <rPr>
        <sz val="10"/>
        <color rgb="FF000000"/>
        <rFont val="Arial"/>
        <charset val="134"/>
      </rPr>
      <t>CCT SE000015/2021)</t>
    </r>
  </si>
  <si>
    <t>Cálculo = Salário Base (Campo I32) * 30%</t>
  </si>
  <si>
    <t>Adicional noturno</t>
  </si>
  <si>
    <t>-</t>
  </si>
  <si>
    <t>Cálculo = (I32+I33) / 220 * Percentual legal de 20% * 7 * (365/12/2)</t>
  </si>
  <si>
    <t xml:space="preserve">Hora noturna reduzida </t>
  </si>
  <si>
    <t>Cálculo = (I32+I33+I34) / 220 * (365/12/2) * Percentual de 150%</t>
  </si>
  <si>
    <t>TOTAL DA REMUNERAÇÃO – BASE DE CÁLCULO PARA ENCARGOS TRABALHISTAS E PREVIDENCIÁRIOS</t>
  </si>
  <si>
    <t>Soma dos Itens A a D</t>
  </si>
  <si>
    <t>E</t>
  </si>
  <si>
    <t>Intrajornada (150%, conforme §5º, cláusula 30º da CCT SE000015/2021)</t>
  </si>
  <si>
    <t>TOTAL DA REMUNERAÇÃO</t>
  </si>
  <si>
    <t>Soma dos Itens A, B, C, D e E</t>
  </si>
  <si>
    <t>MÓDULO 02: ENCARGOS E BENEFÍCIOS ANUAIS, MENSAIS E DIÁRIOS</t>
  </si>
  <si>
    <t>Submódulo 2.1 - 13º (décimo terceiro) salário e adicional de férias</t>
  </si>
  <si>
    <t>2.1</t>
  </si>
  <si>
    <t>13º salário e adicional de férias</t>
  </si>
  <si>
    <t>(%)</t>
  </si>
  <si>
    <t xml:space="preserve">13º salário </t>
  </si>
  <si>
    <t>Cálculo = 1/12 (Campo I43) x Total da Remuneração (Campo I36)</t>
  </si>
  <si>
    <t>Férias e Adicional de Férias</t>
  </si>
  <si>
    <t>Cálculo = 12,10% (Férias e Adicional de Férias) x Total da Remuneração (Campo I36)</t>
  </si>
  <si>
    <t xml:space="preserve">TOTAL </t>
  </si>
  <si>
    <t>Soma dos Itens A e B</t>
  </si>
  <si>
    <t>ATENÇÃO: Caso seja renovado o contrato, a partir do segundo ano, o percentual referente à alínea B (Férias e Adicional de Férias) será de 3,025% referente apenas ao adicional, haja vista que a rubrica Férias torna-se custo não renovável.</t>
  </si>
  <si>
    <r>
      <rPr>
        <sz val="10"/>
        <color rgb="FF000000"/>
        <rFont val="Arial"/>
        <charset val="134"/>
      </rPr>
      <t xml:space="preserve">Férias: 1 salário x (1/11) = 0,0909 </t>
    </r>
    <r>
      <rPr>
        <sz val="10"/>
        <color rgb="FF000000"/>
        <rFont val="SimSun"/>
        <charset val="134"/>
      </rPr>
      <t>≅</t>
    </r>
    <r>
      <rPr>
        <sz val="10"/>
        <color rgb="FF000000"/>
        <rFont val="Arial"/>
        <charset val="134"/>
      </rPr>
      <t xml:space="preserve"> 9,075%
Adicional de férias: (1 salário/3) x (1/11 meses) = 0,0303 </t>
    </r>
    <r>
      <rPr>
        <sz val="10"/>
        <color rgb="FF000000"/>
        <rFont val="SimSun"/>
        <charset val="134"/>
      </rPr>
      <t>≅</t>
    </r>
    <r>
      <rPr>
        <sz val="10"/>
        <color rgb="FF000000"/>
        <rFont val="Arial"/>
        <charset val="134"/>
      </rPr>
      <t xml:space="preserve"> 3,025%</t>
    </r>
  </si>
  <si>
    <t>Submódulo 2.2 - Encargos previdenciários (GPS), Fundo de Garantia por Tempo de Serviço (FGTS) e outras contribuições</t>
  </si>
  <si>
    <t>2.2</t>
  </si>
  <si>
    <t>GPS, FGTS e outras contribuições</t>
  </si>
  <si>
    <t>INSS</t>
  </si>
  <si>
    <t>Cálculo = Percentual Legal de 20% (Campo I50) x Total da Remuneração (Campo I36 + I45)</t>
  </si>
  <si>
    <t>Salário Educação</t>
  </si>
  <si>
    <t>Cálculo = Percentual Legal de 2,50% (Campo I51) x Total da Remuneração (CampoI36 + I45)</t>
  </si>
  <si>
    <t>Seguro Acidente do Trabalho (RATxFAP)</t>
  </si>
  <si>
    <t>RAT</t>
  </si>
  <si>
    <t>FAP</t>
  </si>
  <si>
    <t>Cálculo = Multiplicação dos Fatores RAT x FAP - Valor que poderá ser no máximo de 3% (Campo I52) x Total da Remuneração (Campo I36 + I45)</t>
  </si>
  <si>
    <t>SESC ou SESI</t>
  </si>
  <si>
    <t>Cálculo = Percentual Legal de 1,50% (Campo I53) x Total da Remuneração (Campo I36 + I45)</t>
  </si>
  <si>
    <t>SENAI ou SENAC</t>
  </si>
  <si>
    <t>Cálculo = Percentual Legal de 1,00% (Campo I54) x Total da Remuneração (Campo I36 + I45)</t>
  </si>
  <si>
    <t>F</t>
  </si>
  <si>
    <t>SEBRAE</t>
  </si>
  <si>
    <t>Cálculo = Percentual Legal de 0,60% (Campo I55) x Total da Remuneração (Campo I36 + I45)</t>
  </si>
  <si>
    <t>G</t>
  </si>
  <si>
    <t>INCRA</t>
  </si>
  <si>
    <t>Cálculo = Percentual Legal de 0,20% (Campo I56) x Total da Remuneração (Campo I36 + I45)</t>
  </si>
  <si>
    <t>H</t>
  </si>
  <si>
    <t>FGTS</t>
  </si>
  <si>
    <t>Cálculo = Percentual Legal de 8,00% (Campo I57) x Total da Remuneração (Campo I36 + I45)</t>
  </si>
  <si>
    <t>Soma dos Itens A a H</t>
  </si>
  <si>
    <t>ATENÇÃO: A empresa deverá comprovar o índice referente ao seu Fator Acidentário de Prevenção (FAP)</t>
  </si>
  <si>
    <t>Submódulo 2.3 - Benefícios Mensais e Diários</t>
  </si>
  <si>
    <t>2.3</t>
  </si>
  <si>
    <t>Benefícios Mensais e Diários</t>
  </si>
  <si>
    <t>Transporte - Custeio pelo Empregador</t>
  </si>
  <si>
    <t>SIM/NÃO</t>
  </si>
  <si>
    <t>Valor</t>
  </si>
  <si>
    <t>Passagens</t>
  </si>
  <si>
    <t>Dias</t>
  </si>
  <si>
    <t>Desconto</t>
  </si>
  <si>
    <t>Caso não seja previsto Auxílio Transporte, marcar "N" no Campo D64</t>
  </si>
  <si>
    <t>N</t>
  </si>
  <si>
    <t>Caso seja previsto Auxílio Transporte, marcar "S" no campo D64 para o cálculo Valor Unitário da Passagem (Campo E64) x Quant. (Campo F64) x Total de Dias (Campo G64) - Desconto (6% do Salário Base - Campo I32)</t>
  </si>
  <si>
    <t>Auxílio Refeição / Alimentação</t>
  </si>
  <si>
    <t>% de desconto</t>
  </si>
  <si>
    <t>Caso não seja previsto Auxílio Alimentaçõ/Refeição, marcar a opção "N" no Campo E66</t>
  </si>
  <si>
    <t>S</t>
  </si>
  <si>
    <t>Caso seja previsto Auxílio Alimentação/Refeição, marcar "S" no campo E66 para o cálculo Valor Unitário do Vale (Campo F66) x Total de Dias (Campo G66) - Desconto (Campo H66, verificar se há ou não desconto na CCT e informar a porcentagem no campo D66)</t>
  </si>
  <si>
    <t>Seguro de vida</t>
  </si>
  <si>
    <t>Inserir o valor por funcionário no campo I67 conforme exigido no Parágrafo 11º da Cláusula 30º da CCT SE000015/2021</t>
  </si>
  <si>
    <t xml:space="preserve">Gratificação pelo Trabalho Noturno </t>
  </si>
  <si>
    <t>Cláusula 3ª, parágrafo segundo da CCT SE000005/2022</t>
  </si>
  <si>
    <t>Caixa de Assistência</t>
  </si>
  <si>
    <t>Cláusula 3ª, parágrafo quarto da CCTSE000005/2022</t>
  </si>
  <si>
    <t>Soma dos Itens A a E</t>
  </si>
  <si>
    <t>QUADRO RESUMO DO MÓDULO 2 - ENCARGOS E BENEFÍCIOS ANUAIS, MENSAIS E DIÁRIOS</t>
  </si>
  <si>
    <t>Encargos e Benefícios Anuais, Mensais e Diários</t>
  </si>
  <si>
    <t>13º (décimo terceiro) Salário e Adicional de Férias</t>
  </si>
  <si>
    <t>Soma do Total do Módulo 2.1 extraída do Campo I45</t>
  </si>
  <si>
    <t>Soma do Total do Módulo 2.2 extraída do Campo J58</t>
  </si>
  <si>
    <t>Soma do Total do Módulo 2.3 extraída do Campo I70</t>
  </si>
  <si>
    <t>Soma dos Itens 2.1 + 2.2 + 2.3</t>
  </si>
  <si>
    <t xml:space="preserve">MÓDULO 03: PROVISÃO PARA RESCISÃO </t>
  </si>
  <si>
    <t>Provisão para Rescisão</t>
  </si>
  <si>
    <t>Aviso Prévio Indenizado</t>
  </si>
  <si>
    <t>Cálculo = Percentual do Campo I84 x Base de Cálculo (I36+I45+J57+I70)</t>
  </si>
  <si>
    <t>Incidência do FGTS sobre o Aviso Prévio Indenizado</t>
  </si>
  <si>
    <t>Como já há incidência do FGTS na base de cálculo do item anterior, este campo deverá ser zerado.</t>
  </si>
  <si>
    <t>Multa do FGTS sobre o Aviso Prévio Indenizado</t>
  </si>
  <si>
    <t>Cálculo = Percentual do Campo I86 x Remuneração (I36)</t>
  </si>
  <si>
    <t>Aviso Prévio Trabalhado</t>
  </si>
  <si>
    <t>Cálculo = Percentual do Campo I87 x Base de Cálculo (I36+I80)</t>
  </si>
  <si>
    <t>Incidência do FGTS sobre o Aviso Prévio Trabalhado</t>
  </si>
  <si>
    <t>Multa do FGTS sobre o Aviso Prévio Trabalhado</t>
  </si>
  <si>
    <t>Cálculo = Percentual do Campo I89 x Remuneração (I36)</t>
  </si>
  <si>
    <t>Soma dos Itens A a F</t>
  </si>
  <si>
    <t>MÓDULO 04: CUSTO DE REPOSIÇÃO DO PROFISSIONAL AUSENTE</t>
  </si>
  <si>
    <t>Submódulo 4.1 - Ausências Legais</t>
  </si>
  <si>
    <t>4.1</t>
  </si>
  <si>
    <t>Substituto nas Ausências Legais</t>
  </si>
  <si>
    <t>Substituto na Cobertura de Férias</t>
  </si>
  <si>
    <t>Cálculo = Percentual do Campo I95 x Base de Cálculo (I36+I80+I90)</t>
  </si>
  <si>
    <t>Substituto na Cobertura das Ausências Legais</t>
  </si>
  <si>
    <t>Cálculo = Percentual do Campo I96 x Base de Cálculo (I36+I80+I90)</t>
  </si>
  <si>
    <t>Substituto na Cobertura de Licença-Paternidade</t>
  </si>
  <si>
    <t>Cálculo = Percentual do Campo I97 x Base de Cálculo (I36+I80+I90)</t>
  </si>
  <si>
    <t>Substituto na Cobertura das Ausências por Acidente de Trabalho</t>
  </si>
  <si>
    <t>Cálculo = Percentual do Campo I98 x Base de Cálculo (I36+I80+I90)</t>
  </si>
  <si>
    <t>Substituto na Cobertura de Afastamento Maternidade</t>
  </si>
  <si>
    <t>Cálculo = Percentual do Campo I99 x Base de Cálculo (I36+I80+I90)</t>
  </si>
  <si>
    <t>Substituto na Cobertura de Outras Ausências (especificar)</t>
  </si>
  <si>
    <t>Cálculo = Percentual do Campo I100 x Base de Cálculo (I36+I80+I90)</t>
  </si>
  <si>
    <t>MÓDULO 05: INSUMOS DIVERSOS</t>
  </si>
  <si>
    <t>Insumos Diversos</t>
  </si>
  <si>
    <t>Uniformes ( custo mensal por empregado )</t>
  </si>
  <si>
    <t>Cálculo = Conforme valor na planilha "UNIFORMES E EQUIPAMENTOS" Campo E14</t>
  </si>
  <si>
    <t>Materiais / Equipamentos (custo mensal por empregado)</t>
  </si>
  <si>
    <t>Cálculo = Conforme valor na planilha "UNIFORMES E EQUIPAMENTOS" Campo E25</t>
  </si>
  <si>
    <t>Soma dos Itens A a B</t>
  </si>
  <si>
    <t>MÓDULO 6: CUSTOS INDIRETOS, TRIBUTOS E LUCRO</t>
  </si>
  <si>
    <t>Custos Indiretos, Tributos e Lucro</t>
  </si>
  <si>
    <t>Custos indiretos</t>
  </si>
  <si>
    <t>Cálculo = % (Campo I111) x Módulo 1 a 5 (Campo I127)</t>
  </si>
  <si>
    <t>Lucro</t>
  </si>
  <si>
    <t>Cálculo = % (Campo I112) x Módulo 1 a 5 (Campo I127)</t>
  </si>
  <si>
    <t>Tributos</t>
  </si>
  <si>
    <t>C.1</t>
  </si>
  <si>
    <t>Tributos Federais</t>
  </si>
  <si>
    <t>PIS</t>
  </si>
  <si>
    <t>Cálculo = [(I127 + J111 + J112) / (1 - I117)] x I114</t>
  </si>
  <si>
    <t>C.2</t>
  </si>
  <si>
    <t>COFINS</t>
  </si>
  <si>
    <t>Cálculo = [(I127 + J111 + J112) / (1 - I117)] x I115</t>
  </si>
  <si>
    <t>C.3</t>
  </si>
  <si>
    <t>Tributos Municipais</t>
  </si>
  <si>
    <t>ISS</t>
  </si>
  <si>
    <t>Cálculo = [(I127 + J111 + J112) / (1 - I117)] x I116</t>
  </si>
  <si>
    <t>QUADRO RESUMO DO CUSTO POR EMPREGADO</t>
  </si>
  <si>
    <t>Mão-de-obra vinculada  à execução contratual (valor por empregado)</t>
  </si>
  <si>
    <t>Módulo 1 - Composição da Remuneração</t>
  </si>
  <si>
    <t>Cálculo = Soma do Módulo 1 extraído do Campo I38</t>
  </si>
  <si>
    <t>Módulo 2 - Encargos e Benefícios Anuais, Mensais e Diários</t>
  </si>
  <si>
    <t>Cálculo = Soma do Módulo 2 extraído do Campo I80</t>
  </si>
  <si>
    <t>Módulo 3 - Provisão para rescisão</t>
  </si>
  <si>
    <t>Cálculo = Soma do Módulo 3 extraído do Campo I90</t>
  </si>
  <si>
    <t>Módulo 4 – Custo de Reposição do Profissional Ausente</t>
  </si>
  <si>
    <t>Cálculo = Soma do Módulo 4 extraído do Campo I101</t>
  </si>
  <si>
    <t>Módulo 5 – Insumos Diversos</t>
  </si>
  <si>
    <t>Cálculo = Soma do Módulo 5 extraído do Campo I107</t>
  </si>
  <si>
    <t>SUBTOTAL (A+B+C+D+E)</t>
  </si>
  <si>
    <t>Módulo 6 – Custos indiretos, tributos e lucro</t>
  </si>
  <si>
    <t>Cálculo = Soma do Módulo 6 extraído do Campo J1117</t>
  </si>
  <si>
    <t>VALOR TOTAL POR EMPREGADO</t>
  </si>
  <si>
    <t>Soma dos Itens A a E + F</t>
  </si>
  <si>
    <t>VALOR MENSAL DO POSTO - ( 02 VIGILANTES )</t>
  </si>
  <si>
    <t>Cálculo = Valor Total por Empregado (Campo I129) x 2 vigilantes</t>
  </si>
  <si>
    <t>GRUPO: 9  ITEM: 18</t>
  </si>
  <si>
    <t>Posto de vigilancia Armada, 12 hs NOTURNAS de segunda a domingo, incluindo feriados,em turnos de 12 x 36</t>
  </si>
  <si>
    <t>Reflexo DSR sobre o adicional noturno</t>
  </si>
  <si>
    <t>Cálculo = Adicional Noturno (I34) / 5</t>
  </si>
  <si>
    <t>Reflexo DSR sobre a hora noturna reduzida</t>
  </si>
  <si>
    <t>Cálculo = Hora noturna reduzida (I35) / 5</t>
  </si>
  <si>
    <t>Cálculo = 1/12 (Campo I45) x Total da Remuneração (Campo I38)</t>
  </si>
  <si>
    <t>Cálculo = 12,10% (Férias e Adicional de Férias) x Total da Remuneração (Campo I38)</t>
  </si>
  <si>
    <t>Cálculo = Percentual Legal de 20% (Campo I52) x Total da Remuneração (Campo I38 + I47)</t>
  </si>
  <si>
    <t>Cálculo = Percentual Legal de 2,50% (Campo I53) x Total da Remuneração (Campo I38 + I47)</t>
  </si>
  <si>
    <t>Cálculo = Multiplicação dos Fatores RAT x FAP - Valor que poderá ser no máximo de 3% (Campo I54) x Total da Remuneração (Campo I38 + I47)</t>
  </si>
  <si>
    <t>Cálculo = Percentual Legal de 1,50% (Campo I55) x Total da Remuneração (Campo I38 + I47)</t>
  </si>
  <si>
    <t>Cálculo = Percentual Legal de 1,00% (Campo I56) x Total da Remuneração (Campo I38 + I47)</t>
  </si>
  <si>
    <t>Cálculo = Percentual Legal de 0,60% (Campo I57) x Total da Remuneração (Campo  I38 + I47)</t>
  </si>
  <si>
    <t>Cálculo = Percentual Legal de 0,20% (Campo I58) x Total da Remuneração (Campo  I38 + I47)</t>
  </si>
  <si>
    <t>Cálculo = Percentual Legal de 8,00% (Campo I59) x Total da Remuneração (Campo  I38 + I47)</t>
  </si>
  <si>
    <t>Caso não seja previsto Auxílio Transporte, marcar "N" no Campo D66</t>
  </si>
  <si>
    <t>Caso seja previsto Auxílio Transporte, marcar "S" no campo D66 para o cálculo Valor Unitário da Passagem (Campo E66) x Quant. (Campo F66) x Total de Dias (Campo G66) - Desconto (6% do Salário Base - Campo I32)</t>
  </si>
  <si>
    <t>Caso não seja previsto Auxílio Alimentação/Refeição, marcar a opção "N" no Campo E68</t>
  </si>
  <si>
    <t>Caso seja previsto Auxílio Alimentação/Refeição, marcar "S" no campo E68 para o cálculo Valor Unitário do Vale (Campo F68) x Total de Dias (Campo G68) - Desconto (Campo H68, verificar se há ou não desconto na CCT e informar a porcentagem no campo D68)</t>
  </si>
  <si>
    <t>Inserir o valor por funcionário no campo I69 conforme exigido no Parágrafo 11º da Cláusula 30º da CCT SE000015/2021</t>
  </si>
  <si>
    <t>Soma do Total do Módulo 2.1 extraída do Campo I47</t>
  </si>
  <si>
    <t>Soma do Total do Módulo 2.2 extraída do Campo J60</t>
  </si>
  <si>
    <t>Soma do Total do Módulo 2.3 extraída do Campo I72</t>
  </si>
  <si>
    <t>Cálculo = Percentual do Campo I86 x Base de Cálculo (I38+I47+J59+I72)</t>
  </si>
  <si>
    <t>Cálculo = Percentual do Campo I88 x Remuneração (I38)</t>
  </si>
  <si>
    <t>Cálculo = Percentual do Campo I89 x Base de Cálculo (I38+I82)</t>
  </si>
  <si>
    <t>Cálculo = Percentual do Campo I91 x Remuneração (I38)</t>
  </si>
  <si>
    <t>Cálculo = Percentual do Campo I97 x Base de Cálculo (I38+I82+I92)</t>
  </si>
  <si>
    <t>Cálculo = Percentual do Campo I98 x Base de Cálculo (I38+I82+I92)</t>
  </si>
  <si>
    <t>Cálculo = Percentual do Campo I99 x Base de Cálculo (I38+I82+I92)</t>
  </si>
  <si>
    <t>Cálculo = Percentual do Campo I100 x Base de Cálculo (I38+I82+I92)</t>
  </si>
  <si>
    <t>Cálculo = Percentual do Campo I101 x Base de Cálculo (I38+I82+I92)</t>
  </si>
  <si>
    <t>Cálculo = Percentual do Campo I102 x Base de Cálculo (I38+I82+I92)</t>
  </si>
  <si>
    <t>Cálculo = % (Campo I113) x Módulo 1 a 5 (Campo I129)</t>
  </si>
  <si>
    <t>Cálculo = % (Campo I114) x Módulo 1 a 5 (Campo I129)</t>
  </si>
  <si>
    <t>Cálculo = [(I129 + J113 + J114) / (1 - I119)] x I116</t>
  </si>
  <si>
    <t>Cálculo = [(I129 + J113 + J114) / (1 - I119)] x I117</t>
  </si>
  <si>
    <t>Cálculo = [(I129 + J113 + J114) / (1 - I119)] x I118</t>
  </si>
  <si>
    <t>Cálculo = Soma do Módulo 1 extraído do Campo I40</t>
  </si>
  <si>
    <t>Cálculo = Soma do Módulo 2 extraído do Campo I82</t>
  </si>
  <si>
    <t>Cálculo = Soma do Módulo 3 extraído do Campo I92</t>
  </si>
  <si>
    <t>Cálculo = Soma do Módulo 4 extraído do Campo I103</t>
  </si>
  <si>
    <t>Cálculo = Soma do Módulo 5 extraído do Campo I109</t>
  </si>
  <si>
    <t>Cálculo = Soma do Módulo 6 extraído do Campo J119</t>
  </si>
  <si>
    <t>Cálculo = Valor Total por Empregado (Campo I131) x 2 vigilantes</t>
  </si>
  <si>
    <t>PLANILHA DE ORÇAMENTOS DE UNIFORMES, INSUMOS E EQUIPAMENTOS</t>
  </si>
  <si>
    <t>UNIFORMES</t>
  </si>
  <si>
    <t>ITEM</t>
  </si>
  <si>
    <t>DESCRIÇÃO</t>
  </si>
  <si>
    <t xml:space="preserve">QTD. </t>
  </si>
  <si>
    <t>PREÇO UNIT.</t>
  </si>
  <si>
    <t>CAMISA (2 por vigilante)</t>
  </si>
  <si>
    <t>CALÇA (2 por vigilante)</t>
  </si>
  <si>
    <t>COBERTURA ( quepe, gorro ou boina ) (1 por vigilante)</t>
  </si>
  <si>
    <t>CINTO (1 por vigilante)</t>
  </si>
  <si>
    <t>APITO (1 por vigilante)</t>
  </si>
  <si>
    <t>CALCADO, COTURNO OU SIMILAR (1 por vigilante)</t>
  </si>
  <si>
    <t>TOTAL DO ITEM</t>
  </si>
  <si>
    <t>TOTAL DO ITEM DIVIDIDO POR 12 MESES</t>
  </si>
  <si>
    <t>DIVIDIDO POR DOIS EMPREGADOS</t>
  </si>
  <si>
    <t>MATERIAIS /EQUIPAMENTOS</t>
  </si>
  <si>
    <t>LANTERNA (1 por posto)</t>
  </si>
  <si>
    <t>REVOLVER (1 por posto)</t>
  </si>
  <si>
    <t>MUNIÇÃO (1 por posto)</t>
  </si>
  <si>
    <t>COLETE (1 por posto)</t>
  </si>
  <si>
    <t>LIVRO OCORRENCIA (1 por posto)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</si>
</sst>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&quot;R$ &quot;* #,##0.00_);_(&quot;R$ &quot;* \(#,##0.00\);_(&quot;R$ &quot;* \-??_);_(@_)"/>
    <numFmt numFmtId="165" formatCode="_-* #,##0.00_-;\-* #,##0.00_-;_-* \-??_-;_-@_-"/>
    <numFmt numFmtId="166" formatCode="_-&quot;R$ &quot;* #,##0.00_-;&quot;-R$ &quot;* #,##0.00_-;_-&quot;R$ &quot;* \-??_-;_-@_-"/>
    <numFmt numFmtId="167" formatCode="d\-mmm\-yyyy;@"/>
    <numFmt numFmtId="168" formatCode="0.0"/>
    <numFmt numFmtId="169" formatCode="&quot;R$ &quot;#,##0.00"/>
    <numFmt numFmtId="170" formatCode="_-* #,##0.000_-;\-* #,##0.000_-;_-* \-??_-;_-@_-"/>
    <numFmt numFmtId="171" formatCode="00"/>
  </numFmts>
  <fonts count="53">
    <font>
      <sz val="11"/>
      <color rgb="FF000000"/>
      <name val="Calibri"/>
      <charset val="1"/>
    </font>
    <font>
      <b/>
      <sz val="11"/>
      <color rgb="FF000000"/>
      <name val="Calibri"/>
      <charset val="134"/>
    </font>
    <font>
      <sz val="11"/>
      <color rgb="FF000000"/>
      <name val="Calibri"/>
      <charset val="134"/>
    </font>
    <font>
      <b/>
      <sz val="11"/>
      <name val="Calibri"/>
      <charset val="134"/>
    </font>
    <font>
      <sz val="10"/>
      <color rgb="FFFF0000"/>
      <name val="Arial"/>
      <charset val="134"/>
    </font>
    <font>
      <sz val="10"/>
      <color rgb="FF000000"/>
      <name val="Arial"/>
      <charset val="134"/>
    </font>
    <font>
      <b/>
      <sz val="12"/>
      <color rgb="FF000000"/>
      <name val="Arial"/>
      <charset val="134"/>
    </font>
    <font>
      <b/>
      <sz val="10"/>
      <color rgb="FF000000"/>
      <name val="Arial"/>
      <charset val="134"/>
    </font>
    <font>
      <b/>
      <sz val="10"/>
      <name val="Arial"/>
      <charset val="134"/>
    </font>
    <font>
      <sz val="10"/>
      <name val="Arial"/>
      <charset val="134"/>
    </font>
    <font>
      <b/>
      <sz val="8"/>
      <color rgb="FF000000"/>
      <name val="Arial"/>
      <charset val="134"/>
    </font>
    <font>
      <b/>
      <sz val="10"/>
      <color theme="0"/>
      <name val="Arial"/>
      <charset val="134"/>
    </font>
    <font>
      <b/>
      <i/>
      <sz val="10"/>
      <color rgb="FF000000"/>
      <name val="Arial"/>
      <charset val="134"/>
    </font>
    <font>
      <sz val="10"/>
      <color rgb="FF000000"/>
      <name val="Arial"/>
      <charset val="1"/>
    </font>
    <font>
      <b/>
      <sz val="10"/>
      <color rgb="FFFF0000"/>
      <name val="Arial"/>
      <charset val="134"/>
    </font>
    <font>
      <b/>
      <i/>
      <sz val="10"/>
      <color rgb="FFFF0000"/>
      <name val="Arial"/>
      <charset val="134"/>
    </font>
    <font>
      <b/>
      <sz val="9"/>
      <name val="Arial"/>
      <charset val="134"/>
    </font>
    <font>
      <i/>
      <sz val="9"/>
      <name val="Arial"/>
      <charset val="134"/>
    </font>
    <font>
      <sz val="9"/>
      <name val="Arial"/>
      <charset val="134"/>
    </font>
    <font>
      <b/>
      <sz val="10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4"/>
      <color theme="1" tint="0.249977111117893"/>
      <name val="Calibri"/>
      <charset val="134"/>
      <scheme val="minor"/>
    </font>
    <font>
      <b/>
      <sz val="12"/>
      <color theme="1" tint="0.249977111117893"/>
      <name val="Calibri"/>
      <charset val="134"/>
      <scheme val="minor"/>
    </font>
    <font>
      <b/>
      <sz val="20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14"/>
      <color theme="1"/>
      <name val="Calibri"/>
      <charset val="134"/>
      <scheme val="minor"/>
    </font>
    <font>
      <sz val="14"/>
      <name val="Calibri"/>
      <charset val="134"/>
      <scheme val="minor"/>
    </font>
    <font>
      <b/>
      <sz val="10"/>
      <color theme="1"/>
      <name val="Adobe Garamond Pro Bold"/>
      <charset val="134"/>
    </font>
    <font>
      <sz val="12"/>
      <name val="Calibri"/>
      <charset val="134"/>
      <scheme val="minor"/>
    </font>
    <font>
      <b/>
      <u/>
      <sz val="14"/>
      <name val="Adobe Garamond Pro Bold"/>
      <charset val="134"/>
    </font>
    <font>
      <b/>
      <sz val="12"/>
      <name val="Calibri"/>
      <charset val="134"/>
      <scheme val="minor"/>
    </font>
    <font>
      <b/>
      <sz val="9"/>
      <color theme="1"/>
      <name val="Calibri"/>
      <charset val="134"/>
      <scheme val="minor"/>
    </font>
    <font>
      <b/>
      <sz val="10"/>
      <color theme="1" tint="0.249977111117893"/>
      <name val="Calibri"/>
      <charset val="134"/>
    </font>
    <font>
      <sz val="11"/>
      <name val="Calibri"/>
      <charset val="134"/>
      <scheme val="minor"/>
    </font>
    <font>
      <b/>
      <sz val="9"/>
      <name val="Calibri"/>
      <charset val="134"/>
      <scheme val="minor"/>
    </font>
    <font>
      <b/>
      <sz val="10"/>
      <color theme="1" tint="0.249977111117893"/>
      <name val="Old English Text MT"/>
      <charset val="134"/>
    </font>
    <font>
      <sz val="28"/>
      <color theme="1"/>
      <name val="I25 High 24pt LJ3"/>
      <charset val="134"/>
    </font>
    <font>
      <b/>
      <u/>
      <sz val="10"/>
      <color theme="1"/>
      <name val="Adobe Garamond Pro Bold"/>
      <charset val="134"/>
    </font>
    <font>
      <b/>
      <u/>
      <sz val="12"/>
      <color theme="1"/>
      <name val="Calibri"/>
      <charset val="134"/>
      <scheme val="minor"/>
    </font>
    <font>
      <sz val="11"/>
      <color rgb="FF000000"/>
      <name val="Calibri"/>
      <charset val="134"/>
    </font>
    <font>
      <sz val="12"/>
      <color theme="1"/>
      <name val="Calibri"/>
      <charset val="134"/>
      <scheme val="minor"/>
    </font>
    <font>
      <b/>
      <sz val="8"/>
      <name val="Calibri"/>
      <charset val="134"/>
      <scheme val="minor"/>
    </font>
    <font>
      <b/>
      <sz val="8"/>
      <color theme="1"/>
      <name val="Calibri"/>
      <charset val="134"/>
      <scheme val="minor"/>
    </font>
    <font>
      <b/>
      <sz val="10"/>
      <color theme="1"/>
      <name val="Arial Narrow"/>
      <charset val="134"/>
    </font>
    <font>
      <b/>
      <sz val="10"/>
      <name val="Arial Narrow"/>
      <charset val="134"/>
    </font>
    <font>
      <sz val="10"/>
      <color theme="1"/>
      <name val="Arial Narrow"/>
      <charset val="134"/>
    </font>
    <font>
      <b/>
      <sz val="9"/>
      <name val="Arial Narrow"/>
      <charset val="134"/>
    </font>
    <font>
      <b/>
      <sz val="12"/>
      <name val="Arial Narrow"/>
      <charset val="134"/>
    </font>
    <font>
      <b/>
      <sz val="11"/>
      <color theme="1"/>
      <name val="Arial Narrow"/>
      <charset val="134"/>
    </font>
    <font>
      <u/>
      <sz val="11"/>
      <color theme="10"/>
      <name val="Calibri"/>
      <charset val="134"/>
      <scheme val="minor"/>
    </font>
    <font>
      <sz val="11"/>
      <color theme="1"/>
      <name val="Calibri"/>
      <charset val="134"/>
      <scheme val="minor"/>
    </font>
    <font>
      <sz val="10"/>
      <color rgb="FF000000"/>
      <name val="SimSun"/>
      <charset val="134"/>
    </font>
    <font>
      <sz val="11"/>
      <color rgb="FF000000"/>
      <name val="Calibri"/>
      <charset val="1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2D050"/>
        <bgColor rgb="FF9BBB59"/>
      </patternFill>
    </fill>
    <fill>
      <patternFill patternType="solid">
        <fgColor rgb="FFFFFF00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rgb="FFBFBFBF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D9D9D9"/>
        <bgColor rgb="FFC0C0C0"/>
      </patternFill>
    </fill>
    <fill>
      <patternFill patternType="solid">
        <fgColor rgb="FFBFBFBF"/>
        <bgColor rgb="FFC0C0C0"/>
      </pattern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theme="1"/>
        </stop>
      </gradientFill>
    </fill>
    <fill>
      <gradientFill degree="270">
        <stop position="0">
          <color theme="0"/>
        </stop>
        <stop position="1">
          <color theme="1"/>
        </stop>
      </gradientFill>
    </fill>
    <fill>
      <gradientFill degree="90">
        <stop position="0">
          <color rgb="FFFFFF00"/>
        </stop>
        <stop position="1">
          <color theme="0"/>
        </stop>
      </gradient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>
        <color rgb="FF9BBB59"/>
      </left>
      <right style="medium">
        <color rgb="FF9BBB59"/>
      </right>
      <top style="medium">
        <color rgb="FF9BBB59"/>
      </top>
      <bottom style="medium">
        <color rgb="FF9BBB59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3">
    <xf numFmtId="0" fontId="0" fillId="0" borderId="0"/>
    <xf numFmtId="165" fontId="52" fillId="0" borderId="0" applyBorder="0" applyProtection="0"/>
    <xf numFmtId="9" fontId="52" fillId="0" borderId="0" applyBorder="0" applyProtection="0"/>
    <xf numFmtId="164" fontId="9" fillId="0" borderId="0" applyBorder="0" applyProtection="0"/>
    <xf numFmtId="166" fontId="52" fillId="0" borderId="0" applyBorder="0" applyProtection="0"/>
    <xf numFmtId="164" fontId="9" fillId="0" borderId="0" applyBorder="0" applyProtection="0"/>
    <xf numFmtId="165" fontId="9" fillId="0" borderId="0" applyBorder="0" applyProtection="0"/>
    <xf numFmtId="0" fontId="49" fillId="0" borderId="0" applyNumberFormat="0" applyFill="0" applyBorder="0" applyAlignment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5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0" fontId="9" fillId="0" borderId="0"/>
    <xf numFmtId="0" fontId="50" fillId="0" borderId="0"/>
    <xf numFmtId="9" fontId="9" fillId="0" borderId="0" applyBorder="0" applyProtection="0"/>
  </cellStyleXfs>
  <cellXfs count="325">
    <xf numFmtId="0" fontId="0" fillId="0" borderId="0" xfId="0"/>
    <xf numFmtId="0" fontId="0" fillId="2" borderId="0" xfId="0" applyFill="1"/>
    <xf numFmtId="0" fontId="2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wrapText="1"/>
    </xf>
    <xf numFmtId="166" fontId="52" fillId="4" borderId="5" xfId="4" applyFill="1" applyBorder="1" applyProtection="1">
      <protection locked="0"/>
    </xf>
    <xf numFmtId="166" fontId="52" fillId="2" borderId="5" xfId="4" applyFill="1" applyBorder="1" applyProtection="1"/>
    <xf numFmtId="166" fontId="1" fillId="2" borderId="5" xfId="0" applyNumberFormat="1" applyFont="1" applyFill="1" applyBorder="1"/>
    <xf numFmtId="166" fontId="1" fillId="2" borderId="5" xfId="4" applyFont="1" applyFill="1" applyBorder="1" applyProtection="1"/>
    <xf numFmtId="0" fontId="2" fillId="2" borderId="0" xfId="0" applyFont="1" applyFill="1"/>
    <xf numFmtId="0" fontId="4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5" fillId="2" borderId="0" xfId="0" applyFont="1" applyFill="1" applyProtection="1"/>
    <xf numFmtId="0" fontId="0" fillId="0" borderId="0" xfId="0" applyProtection="1"/>
    <xf numFmtId="0" fontId="5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left"/>
    </xf>
    <xf numFmtId="0" fontId="8" fillId="2" borderId="0" xfId="0" applyFont="1" applyFill="1" applyBorder="1" applyAlignment="1" applyProtection="1"/>
    <xf numFmtId="0" fontId="8" fillId="2" borderId="0" xfId="0" applyFont="1" applyFill="1" applyAlignment="1" applyProtection="1"/>
    <xf numFmtId="0" fontId="5" fillId="2" borderId="0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/>
    <xf numFmtId="0" fontId="5" fillId="2" borderId="8" xfId="0" applyFont="1" applyFill="1" applyBorder="1" applyAlignment="1" applyProtection="1"/>
    <xf numFmtId="0" fontId="5" fillId="0" borderId="5" xfId="0" applyFont="1" applyBorder="1" applyAlignment="1" applyProtection="1">
      <alignment horizontal="center"/>
    </xf>
    <xf numFmtId="0" fontId="7" fillId="6" borderId="5" xfId="0" applyFont="1" applyFill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/>
    </xf>
    <xf numFmtId="0" fontId="9" fillId="0" borderId="7" xfId="0" applyFont="1" applyBorder="1" applyAlignment="1" applyProtection="1"/>
    <xf numFmtId="0" fontId="9" fillId="0" borderId="8" xfId="0" applyFont="1" applyBorder="1" applyAlignment="1" applyProtection="1"/>
    <xf numFmtId="168" fontId="9" fillId="8" borderId="5" xfId="0" applyNumberFormat="1" applyFont="1" applyFill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</xf>
    <xf numFmtId="2" fontId="9" fillId="8" borderId="5" xfId="0" applyNumberFormat="1" applyFont="1" applyFill="1" applyBorder="1" applyAlignment="1" applyProtection="1">
      <alignment horizontal="center"/>
      <protection locked="0"/>
    </xf>
    <xf numFmtId="0" fontId="12" fillId="6" borderId="0" xfId="0" applyFont="1" applyFill="1" applyAlignment="1" applyProtection="1">
      <alignment horizontal="center"/>
    </xf>
    <xf numFmtId="0" fontId="9" fillId="0" borderId="0" xfId="0" applyFont="1" applyAlignment="1" applyProtection="1"/>
    <xf numFmtId="0" fontId="7" fillId="2" borderId="0" xfId="0" applyFont="1" applyFill="1" applyProtection="1"/>
    <xf numFmtId="0" fontId="9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169" fontId="5" fillId="0" borderId="0" xfId="0" applyNumberFormat="1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166" fontId="5" fillId="2" borderId="0" xfId="0" applyNumberFormat="1" applyFont="1" applyFill="1" applyAlignment="1" applyProtection="1"/>
    <xf numFmtId="0" fontId="7" fillId="6" borderId="0" xfId="0" applyFont="1" applyFill="1" applyBorder="1" applyAlignment="1" applyProtection="1">
      <alignment horizontal="left"/>
    </xf>
    <xf numFmtId="169" fontId="7" fillId="6" borderId="0" xfId="0" applyNumberFormat="1" applyFont="1" applyFill="1" applyBorder="1" applyAlignment="1" applyProtection="1">
      <alignment horizontal="center"/>
    </xf>
    <xf numFmtId="166" fontId="9" fillId="0" borderId="5" xfId="4" applyFont="1" applyBorder="1" applyAlignment="1" applyProtection="1">
      <alignment horizontal="left"/>
    </xf>
    <xf numFmtId="165" fontId="9" fillId="2" borderId="0" xfId="1" applyFont="1" applyFill="1" applyBorder="1" applyAlignment="1" applyProtection="1"/>
    <xf numFmtId="0" fontId="4" fillId="2" borderId="0" xfId="0" applyFont="1" applyFill="1" applyProtection="1"/>
    <xf numFmtId="166" fontId="9" fillId="0" borderId="0" xfId="4" applyFont="1" applyBorder="1" applyAlignment="1" applyProtection="1">
      <alignment horizontal="left"/>
    </xf>
    <xf numFmtId="166" fontId="4" fillId="0" borderId="0" xfId="4" applyFont="1" applyBorder="1" applyAlignment="1" applyProtection="1">
      <alignment horizontal="left"/>
    </xf>
    <xf numFmtId="0" fontId="5" fillId="2" borderId="0" xfId="0" applyFont="1" applyFill="1" applyAlignment="1" applyProtection="1">
      <alignment horizontal="left"/>
    </xf>
    <xf numFmtId="0" fontId="4" fillId="2" borderId="0" xfId="0" applyFont="1" applyFill="1" applyAlignment="1" applyProtection="1">
      <alignment horizontal="left"/>
    </xf>
    <xf numFmtId="166" fontId="5" fillId="0" borderId="0" xfId="4" applyFont="1" applyBorder="1" applyAlignment="1" applyProtection="1">
      <alignment horizontal="left"/>
    </xf>
    <xf numFmtId="166" fontId="7" fillId="6" borderId="5" xfId="4" applyFont="1" applyFill="1" applyBorder="1" applyAlignment="1" applyProtection="1">
      <alignment horizontal="left"/>
    </xf>
    <xf numFmtId="166" fontId="7" fillId="6" borderId="0" xfId="4" applyFont="1" applyFill="1" applyBorder="1" applyAlignment="1" applyProtection="1">
      <alignment horizontal="left"/>
    </xf>
    <xf numFmtId="166" fontId="5" fillId="2" borderId="0" xfId="0" applyNumberFormat="1" applyFont="1" applyFill="1" applyProtection="1"/>
    <xf numFmtId="0" fontId="7" fillId="6" borderId="5" xfId="0" applyFont="1" applyFill="1" applyBorder="1" applyAlignment="1" applyProtection="1"/>
    <xf numFmtId="10" fontId="5" fillId="0" borderId="5" xfId="2" applyNumberFormat="1" applyFont="1" applyBorder="1" applyAlignment="1" applyProtection="1">
      <alignment horizontal="center"/>
    </xf>
    <xf numFmtId="166" fontId="5" fillId="0" borderId="5" xfId="0" applyNumberFormat="1" applyFont="1" applyBorder="1" applyAlignment="1" applyProtection="1">
      <alignment horizontal="center"/>
    </xf>
    <xf numFmtId="10" fontId="5" fillId="0" borderId="5" xfId="0" applyNumberFormat="1" applyFont="1" applyBorder="1" applyAlignment="1" applyProtection="1">
      <alignment horizontal="center"/>
    </xf>
    <xf numFmtId="166" fontId="5" fillId="0" borderId="5" xfId="4" applyFont="1" applyBorder="1" applyAlignment="1" applyProtection="1">
      <alignment horizontal="left"/>
    </xf>
    <xf numFmtId="165" fontId="5" fillId="2" borderId="0" xfId="0" applyNumberFormat="1" applyFont="1" applyFill="1" applyProtection="1"/>
    <xf numFmtId="10" fontId="5" fillId="0" borderId="9" xfId="2" applyNumberFormat="1" applyFont="1" applyBorder="1" applyAlignment="1" applyProtection="1">
      <alignment horizontal="center"/>
    </xf>
    <xf numFmtId="10" fontId="5" fillId="0" borderId="0" xfId="2" applyNumberFormat="1" applyFont="1" applyBorder="1" applyAlignment="1" applyProtection="1">
      <alignment horizontal="center"/>
    </xf>
    <xf numFmtId="10" fontId="7" fillId="6" borderId="5" xfId="0" applyNumberFormat="1" applyFont="1" applyFill="1" applyBorder="1" applyAlignment="1" applyProtection="1">
      <alignment horizontal="center"/>
    </xf>
    <xf numFmtId="0" fontId="5" fillId="2" borderId="0" xfId="0" applyFont="1" applyFill="1" applyAlignment="1" applyProtection="1"/>
    <xf numFmtId="0" fontId="7" fillId="6" borderId="0" xfId="0" applyFont="1" applyFill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 vertical="center"/>
    </xf>
    <xf numFmtId="0" fontId="5" fillId="8" borderId="5" xfId="0" applyFont="1" applyFill="1" applyBorder="1" applyAlignment="1" applyProtection="1">
      <alignment horizontal="center"/>
      <protection locked="0"/>
    </xf>
    <xf numFmtId="166" fontId="5" fillId="8" borderId="5" xfId="4" applyFont="1" applyFill="1" applyBorder="1" applyProtection="1">
      <protection locked="0"/>
    </xf>
    <xf numFmtId="166" fontId="5" fillId="0" borderId="5" xfId="4" applyFont="1" applyBorder="1" applyProtection="1"/>
    <xf numFmtId="9" fontId="52" fillId="5" borderId="5" xfId="2" applyNumberFormat="1" applyFill="1" applyBorder="1" applyAlignment="1" applyProtection="1">
      <alignment horizontal="center"/>
      <protection locked="0"/>
    </xf>
    <xf numFmtId="0" fontId="5" fillId="5" borderId="5" xfId="0" applyFont="1" applyFill="1" applyBorder="1" applyAlignment="1" applyProtection="1">
      <alignment horizontal="center"/>
      <protection locked="0"/>
    </xf>
    <xf numFmtId="166" fontId="5" fillId="5" borderId="5" xfId="4" applyFont="1" applyFill="1" applyBorder="1" applyProtection="1">
      <protection locked="0"/>
    </xf>
    <xf numFmtId="0" fontId="8" fillId="6" borderId="5" xfId="0" applyFont="1" applyFill="1" applyBorder="1" applyAlignment="1" applyProtection="1">
      <alignment horizontal="center"/>
    </xf>
    <xf numFmtId="0" fontId="9" fillId="2" borderId="7" xfId="0" applyFont="1" applyFill="1" applyBorder="1" applyAlignment="1" applyProtection="1"/>
    <xf numFmtId="0" fontId="9" fillId="2" borderId="8" xfId="0" applyFont="1" applyFill="1" applyBorder="1" applyAlignment="1" applyProtection="1"/>
    <xf numFmtId="0" fontId="9" fillId="2" borderId="9" xfId="0" applyFont="1" applyFill="1" applyBorder="1" applyAlignment="1" applyProtection="1"/>
    <xf numFmtId="0" fontId="9" fillId="2" borderId="7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/>
    </xf>
    <xf numFmtId="166" fontId="9" fillId="8" borderId="0" xfId="4" applyFont="1" applyFill="1" applyBorder="1" applyAlignment="1" applyProtection="1">
      <alignment horizontal="left"/>
    </xf>
    <xf numFmtId="10" fontId="9" fillId="5" borderId="5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Protection="1"/>
    <xf numFmtId="10" fontId="9" fillId="0" borderId="5" xfId="0" applyNumberFormat="1" applyFont="1" applyBorder="1" applyAlignment="1" applyProtection="1">
      <alignment horizontal="center"/>
    </xf>
    <xf numFmtId="166" fontId="5" fillId="0" borderId="5" xfId="4" applyFont="1" applyBorder="1" applyAlignment="1" applyProtection="1">
      <alignment horizontal="center"/>
    </xf>
    <xf numFmtId="166" fontId="5" fillId="0" borderId="0" xfId="4" applyFont="1" applyBorder="1" applyProtection="1"/>
    <xf numFmtId="10" fontId="5" fillId="10" borderId="5" xfId="2" applyNumberFormat="1" applyFont="1" applyFill="1" applyBorder="1" applyAlignment="1" applyProtection="1">
      <alignment horizontal="center"/>
    </xf>
    <xf numFmtId="10" fontId="5" fillId="5" borderId="5" xfId="2" applyNumberFormat="1" applyFont="1" applyFill="1" applyBorder="1" applyAlignment="1" applyProtection="1">
      <alignment horizontal="center"/>
      <protection locked="0"/>
    </xf>
    <xf numFmtId="10" fontId="9" fillId="6" borderId="5" xfId="2" applyNumberFormat="1" applyFont="1" applyFill="1" applyBorder="1" applyAlignment="1" applyProtection="1">
      <alignment horizontal="center"/>
    </xf>
    <xf numFmtId="166" fontId="7" fillId="6" borderId="5" xfId="0" applyNumberFormat="1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vertical="center"/>
    </xf>
    <xf numFmtId="166" fontId="8" fillId="6" borderId="5" xfId="4" applyFont="1" applyFill="1" applyBorder="1" applyAlignment="1" applyProtection="1">
      <alignment horizontal="left"/>
    </xf>
    <xf numFmtId="166" fontId="8" fillId="6" borderId="0" xfId="4" applyFont="1" applyFill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14" fillId="0" borderId="0" xfId="0" applyFont="1" applyAlignment="1" applyProtection="1">
      <alignment horizontal="left"/>
    </xf>
    <xf numFmtId="0" fontId="14" fillId="6" borderId="0" xfId="0" applyFont="1" applyFill="1" applyBorder="1" applyProtection="1"/>
    <xf numFmtId="10" fontId="9" fillId="8" borderId="5" xfId="0" applyNumberFormat="1" applyFont="1" applyFill="1" applyBorder="1" applyAlignment="1" applyProtection="1">
      <alignment horizontal="center"/>
      <protection locked="0"/>
    </xf>
    <xf numFmtId="4" fontId="9" fillId="2" borderId="0" xfId="0" applyNumberFormat="1" applyFont="1" applyFill="1" applyProtection="1"/>
    <xf numFmtId="10" fontId="9" fillId="8" borderId="9" xfId="0" applyNumberFormat="1" applyFont="1" applyFill="1" applyBorder="1" applyAlignment="1" applyProtection="1">
      <alignment horizontal="center"/>
      <protection locked="0"/>
    </xf>
    <xf numFmtId="10" fontId="9" fillId="6" borderId="5" xfId="0" applyNumberFormat="1" applyFont="1" applyFill="1" applyBorder="1" applyProtection="1"/>
    <xf numFmtId="166" fontId="14" fillId="6" borderId="0" xfId="4" applyFont="1" applyFill="1" applyBorder="1" applyAlignment="1" applyProtection="1">
      <alignment horizontal="left"/>
    </xf>
    <xf numFmtId="0" fontId="15" fillId="6" borderId="0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4" fillId="6" borderId="0" xfId="0" applyFont="1" applyFill="1" applyBorder="1" applyAlignment="1" applyProtection="1">
      <alignment horizontal="center"/>
    </xf>
    <xf numFmtId="0" fontId="17" fillId="2" borderId="0" xfId="0" applyFont="1" applyFill="1" applyBorder="1" applyProtection="1"/>
    <xf numFmtId="164" fontId="8" fillId="2" borderId="0" xfId="4" applyNumberFormat="1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left"/>
    </xf>
    <xf numFmtId="0" fontId="16" fillId="2" borderId="0" xfId="0" applyFont="1" applyFill="1" applyBorder="1" applyAlignment="1" applyProtection="1">
      <alignment horizontal="right"/>
    </xf>
    <xf numFmtId="170" fontId="16" fillId="2" borderId="0" xfId="0" applyNumberFormat="1" applyFont="1" applyFill="1" applyBorder="1" applyAlignment="1" applyProtection="1">
      <alignment horizontal="right"/>
    </xf>
    <xf numFmtId="164" fontId="8" fillId="2" borderId="0" xfId="4" applyNumberFormat="1" applyFont="1" applyFill="1" applyBorder="1" applyProtection="1"/>
    <xf numFmtId="0" fontId="18" fillId="2" borderId="0" xfId="0" applyFont="1" applyFill="1" applyBorder="1" applyProtection="1"/>
    <xf numFmtId="0" fontId="18" fillId="2" borderId="0" xfId="0" applyFont="1" applyFill="1" applyProtection="1"/>
    <xf numFmtId="164" fontId="16" fillId="2" borderId="0" xfId="0" applyNumberFormat="1" applyFont="1" applyFill="1" applyProtection="1"/>
    <xf numFmtId="0" fontId="15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4" fillId="0" borderId="0" xfId="0" applyFont="1" applyBorder="1" applyAlignment="1" applyProtection="1">
      <alignment horizontal="right"/>
    </xf>
    <xf numFmtId="4" fontId="4" fillId="2" borderId="0" xfId="0" applyNumberFormat="1" applyFont="1" applyFill="1" applyProtection="1"/>
    <xf numFmtId="0" fontId="0" fillId="10" borderId="0" xfId="0" applyFill="1" applyBorder="1"/>
    <xf numFmtId="0" fontId="0" fillId="10" borderId="0" xfId="0" applyFill="1" applyBorder="1" applyAlignment="1"/>
    <xf numFmtId="0" fontId="19" fillId="10" borderId="0" xfId="0" applyFont="1" applyFill="1" applyBorder="1" applyAlignment="1"/>
    <xf numFmtId="0" fontId="21" fillId="10" borderId="0" xfId="0" applyFont="1" applyFill="1" applyBorder="1" applyAlignment="1">
      <alignment vertical="justify"/>
    </xf>
    <xf numFmtId="0" fontId="0" fillId="10" borderId="0" xfId="0" applyFill="1" applyAlignment="1">
      <alignment horizontal="center"/>
    </xf>
    <xf numFmtId="0" fontId="0" fillId="10" borderId="0" xfId="0" applyFill="1"/>
    <xf numFmtId="0" fontId="0" fillId="0" borderId="0" xfId="0" applyAlignment="1"/>
    <xf numFmtId="0" fontId="0" fillId="18" borderId="0" xfId="0" applyFill="1" applyBorder="1" applyAlignment="1"/>
    <xf numFmtId="0" fontId="0" fillId="10" borderId="0" xfId="0" applyFill="1" applyBorder="1" applyAlignment="1">
      <alignment vertical="center"/>
    </xf>
    <xf numFmtId="0" fontId="30" fillId="10" borderId="0" xfId="0" applyFont="1" applyFill="1" applyBorder="1" applyAlignment="1">
      <alignment vertical="center"/>
    </xf>
    <xf numFmtId="0" fontId="0" fillId="10" borderId="0" xfId="0" applyFill="1" applyAlignment="1"/>
    <xf numFmtId="0" fontId="33" fillId="10" borderId="0" xfId="0" applyFont="1" applyFill="1" applyAlignment="1">
      <alignment horizontal="center"/>
    </xf>
    <xf numFmtId="0" fontId="35" fillId="10" borderId="0" xfId="0" applyFont="1" applyFill="1" applyAlignment="1">
      <alignment vertical="center"/>
    </xf>
    <xf numFmtId="0" fontId="36" fillId="10" borderId="0" xfId="0" applyNumberFormat="1" applyFont="1" applyFill="1" applyBorder="1" applyAlignment="1">
      <alignment vertical="top"/>
    </xf>
    <xf numFmtId="0" fontId="37" fillId="18" borderId="0" xfId="0" applyFont="1" applyFill="1" applyBorder="1" applyAlignment="1">
      <alignment vertical="center"/>
    </xf>
    <xf numFmtId="0" fontId="28" fillId="18" borderId="0" xfId="0" applyFont="1" applyFill="1" applyBorder="1" applyAlignment="1">
      <alignment vertical="center"/>
    </xf>
    <xf numFmtId="0" fontId="29" fillId="10" borderId="0" xfId="0" applyFont="1" applyFill="1" applyBorder="1" applyAlignment="1"/>
    <xf numFmtId="0" fontId="28" fillId="10" borderId="0" xfId="0" applyFont="1" applyFill="1" applyBorder="1" applyAlignment="1">
      <alignment vertical="center"/>
    </xf>
    <xf numFmtId="16" fontId="0" fillId="10" borderId="0" xfId="0" applyNumberFormat="1" applyFill="1" applyAlignment="1">
      <alignment horizontal="center"/>
    </xf>
    <xf numFmtId="0" fontId="31" fillId="10" borderId="0" xfId="0" applyFont="1" applyFill="1" applyAlignment="1"/>
    <xf numFmtId="0" fontId="40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3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Font="1" applyAlignment="1">
      <alignment horizontal="justify" vertical="top"/>
    </xf>
    <xf numFmtId="0" fontId="40" fillId="0" borderId="0" xfId="21" applyFont="1" applyAlignment="1">
      <alignment horizontal="justify" vertical="center" wrapText="1"/>
    </xf>
    <xf numFmtId="0" fontId="0" fillId="0" borderId="0" xfId="0" applyFont="1" applyAlignment="1">
      <alignment horizontal="center" vertical="top"/>
    </xf>
    <xf numFmtId="0" fontId="38" fillId="0" borderId="0" xfId="0" applyFont="1" applyAlignment="1"/>
    <xf numFmtId="0" fontId="0" fillId="0" borderId="0" xfId="0" applyFont="1" applyAlignment="1">
      <alignment vertical="center" wrapText="1"/>
    </xf>
    <xf numFmtId="0" fontId="40" fillId="0" borderId="0" xfId="0" applyFont="1" applyAlignment="1">
      <alignment horizontal="left"/>
    </xf>
    <xf numFmtId="0" fontId="33" fillId="0" borderId="0" xfId="0" applyFont="1" applyAlignment="1"/>
    <xf numFmtId="0" fontId="0" fillId="0" borderId="0" xfId="0" applyFont="1" applyAlignment="1"/>
    <xf numFmtId="0" fontId="33" fillId="0" borderId="0" xfId="0" applyFont="1" applyAlignment="1">
      <alignment vertical="top"/>
    </xf>
    <xf numFmtId="0" fontId="40" fillId="0" borderId="0" xfId="0" applyFont="1" applyAlignment="1">
      <alignment horizontal="center"/>
    </xf>
    <xf numFmtId="0" fontId="40" fillId="0" borderId="0" xfId="0" applyFont="1" applyAlignment="1"/>
    <xf numFmtId="0" fontId="38" fillId="0" borderId="0" xfId="0" applyFont="1" applyAlignment="1">
      <alignment horizontal="left"/>
    </xf>
    <xf numFmtId="0" fontId="38" fillId="0" borderId="0" xfId="21" applyFont="1" applyAlignment="1">
      <alignment horizontal="left"/>
    </xf>
    <xf numFmtId="0" fontId="40" fillId="0" borderId="0" xfId="0" applyFont="1"/>
    <xf numFmtId="14" fontId="40" fillId="0" borderId="0" xfId="0" applyNumberFormat="1" applyFont="1" applyAlignment="1"/>
    <xf numFmtId="0" fontId="20" fillId="0" borderId="0" xfId="0" applyFont="1" applyAlignment="1">
      <alignment horizontal="right"/>
    </xf>
    <xf numFmtId="0" fontId="19" fillId="10" borderId="0" xfId="0" applyFont="1" applyFill="1" applyBorder="1" applyAlignment="1">
      <alignment horizontal="right" vertical="center" wrapText="1"/>
    </xf>
    <xf numFmtId="0" fontId="22" fillId="10" borderId="0" xfId="0" applyFont="1" applyFill="1" applyBorder="1" applyAlignment="1">
      <alignment horizontal="center" vertical="justify"/>
    </xf>
    <xf numFmtId="0" fontId="0" fillId="14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24" fillId="10" borderId="0" xfId="0" applyFont="1" applyFill="1" applyBorder="1" applyAlignment="1">
      <alignment horizontal="left"/>
    </xf>
    <xf numFmtId="0" fontId="25" fillId="10" borderId="0" xfId="0" applyFont="1" applyFill="1" applyBorder="1" applyAlignment="1">
      <alignment horizontal="left"/>
    </xf>
    <xf numFmtId="14" fontId="26" fillId="10" borderId="0" xfId="0" applyNumberFormat="1" applyFont="1" applyFill="1" applyAlignment="1">
      <alignment horizontal="left" vertical="center"/>
    </xf>
    <xf numFmtId="0" fontId="26" fillId="10" borderId="0" xfId="0" applyFont="1" applyFill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27" fillId="18" borderId="14" xfId="0" applyFont="1" applyFill="1" applyBorder="1" applyAlignment="1">
      <alignment horizontal="left" vertical="center"/>
    </xf>
    <xf numFmtId="0" fontId="27" fillId="18" borderId="11" xfId="0" applyFont="1" applyFill="1" applyBorder="1" applyAlignment="1">
      <alignment horizontal="left" vertical="center"/>
    </xf>
    <xf numFmtId="0" fontId="27" fillId="18" borderId="16" xfId="0" applyFont="1" applyFill="1" applyBorder="1" applyAlignment="1">
      <alignment horizontal="left" vertical="center"/>
    </xf>
    <xf numFmtId="0" fontId="0" fillId="18" borderId="0" xfId="0" applyFill="1" applyBorder="1" applyAlignment="1">
      <alignment horizontal="center" vertical="center"/>
    </xf>
    <xf numFmtId="0" fontId="29" fillId="10" borderId="14" xfId="0" applyFont="1" applyFill="1" applyBorder="1" applyAlignment="1">
      <alignment horizontal="center"/>
    </xf>
    <xf numFmtId="0" fontId="29" fillId="10" borderId="11" xfId="0" applyFont="1" applyFill="1" applyBorder="1" applyAlignment="1">
      <alignment horizontal="center"/>
    </xf>
    <xf numFmtId="0" fontId="29" fillId="10" borderId="16" xfId="0" applyFont="1" applyFill="1" applyBorder="1" applyAlignment="1">
      <alignment horizontal="center"/>
    </xf>
    <xf numFmtId="0" fontId="31" fillId="10" borderId="0" xfId="0" applyFont="1" applyFill="1" applyAlignment="1">
      <alignment horizontal="right"/>
    </xf>
    <xf numFmtId="0" fontId="34" fillId="10" borderId="0" xfId="0" applyFont="1" applyFill="1" applyAlignment="1">
      <alignment horizontal="right" vertical="center"/>
    </xf>
    <xf numFmtId="0" fontId="38" fillId="0" borderId="0" xfId="0" applyFont="1" applyAlignment="1">
      <alignment horizontal="left" vertical="center"/>
    </xf>
    <xf numFmtId="0" fontId="33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 wrapText="1"/>
    </xf>
    <xf numFmtId="0" fontId="33" fillId="0" borderId="0" xfId="0" applyFont="1" applyAlignment="1">
      <alignment horizontal="left" vertical="top"/>
    </xf>
    <xf numFmtId="0" fontId="41" fillId="0" borderId="0" xfId="0" applyFont="1" applyAlignment="1">
      <alignment horizontal="left"/>
    </xf>
    <xf numFmtId="0" fontId="40" fillId="0" borderId="0" xfId="0" applyFont="1" applyAlignment="1">
      <alignment horizontal="left" vertical="center"/>
    </xf>
    <xf numFmtId="0" fontId="42" fillId="0" borderId="0" xfId="0" applyFont="1" applyAlignment="1">
      <alignment horizontal="left"/>
    </xf>
    <xf numFmtId="0" fontId="42" fillId="1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8" fillId="0" borderId="0" xfId="7" applyFont="1" applyAlignment="1">
      <alignment horizontal="left"/>
    </xf>
    <xf numFmtId="0" fontId="0" fillId="0" borderId="0" xfId="0" applyAlignment="1">
      <alignment horizontal="left" vertical="top"/>
    </xf>
    <xf numFmtId="0" fontId="40" fillId="0" borderId="0" xfId="0" applyFont="1" applyAlignment="1">
      <alignment horizontal="left" vertical="top"/>
    </xf>
    <xf numFmtId="0" fontId="0" fillId="10" borderId="0" xfId="0" applyFill="1" applyAlignment="1">
      <alignment horizontal="left" vertical="top"/>
    </xf>
    <xf numFmtId="0" fontId="0" fillId="10" borderId="0" xfId="0" applyFill="1" applyAlignment="1">
      <alignment horizontal="left" vertical="top" wrapText="1"/>
    </xf>
    <xf numFmtId="0" fontId="38" fillId="0" borderId="0" xfId="0" applyFont="1" applyAlignment="1">
      <alignment horizontal="left" vertical="center" wrapText="1"/>
    </xf>
    <xf numFmtId="0" fontId="40" fillId="0" borderId="0" xfId="21" applyFont="1" applyAlignment="1">
      <alignment horizontal="justify" vertical="center" wrapText="1"/>
    </xf>
    <xf numFmtId="0" fontId="0" fillId="0" borderId="0" xfId="0" applyFont="1" applyAlignment="1">
      <alignment horizontal="left" vertical="top"/>
    </xf>
    <xf numFmtId="0" fontId="43" fillId="0" borderId="5" xfId="21" applyFont="1" applyBorder="1" applyAlignment="1">
      <alignment horizontal="center"/>
    </xf>
    <xf numFmtId="0" fontId="43" fillId="10" borderId="12" xfId="21" applyFont="1" applyFill="1" applyBorder="1" applyAlignment="1">
      <alignment horizontal="center" vertical="center" wrapText="1"/>
    </xf>
    <xf numFmtId="0" fontId="43" fillId="10" borderId="7" xfId="21" applyFont="1" applyFill="1" applyBorder="1" applyAlignment="1">
      <alignment horizontal="center" vertical="center" wrapText="1"/>
    </xf>
    <xf numFmtId="0" fontId="43" fillId="10" borderId="9" xfId="21" applyFont="1" applyFill="1" applyBorder="1" applyAlignment="1">
      <alignment horizontal="center" vertical="center" wrapText="1"/>
    </xf>
    <xf numFmtId="0" fontId="43" fillId="10" borderId="5" xfId="21" applyFont="1" applyFill="1" applyBorder="1" applyAlignment="1">
      <alignment horizontal="center" vertical="center" wrapText="1"/>
    </xf>
    <xf numFmtId="0" fontId="45" fillId="10" borderId="10" xfId="21" applyFont="1" applyFill="1" applyBorder="1" applyAlignment="1">
      <alignment horizontal="justify" vertical="center" wrapText="1"/>
    </xf>
    <xf numFmtId="171" fontId="45" fillId="10" borderId="7" xfId="21" applyNumberFormat="1" applyFont="1" applyFill="1" applyBorder="1" applyAlignment="1">
      <alignment horizontal="center" vertical="center" wrapText="1"/>
    </xf>
    <xf numFmtId="171" fontId="45" fillId="10" borderId="9" xfId="21" applyNumberFormat="1" applyFont="1" applyFill="1" applyBorder="1" applyAlignment="1">
      <alignment horizontal="center" vertical="center" wrapText="1"/>
    </xf>
    <xf numFmtId="4" fontId="45" fillId="10" borderId="5" xfId="21" applyNumberFormat="1" applyFont="1" applyFill="1" applyBorder="1" applyAlignment="1">
      <alignment horizontal="center" vertical="center" wrapText="1"/>
    </xf>
    <xf numFmtId="4" fontId="48" fillId="10" borderId="5" xfId="21" applyNumberFormat="1" applyFont="1" applyFill="1" applyBorder="1" applyAlignment="1">
      <alignment horizontal="right" vertical="center" wrapText="1"/>
    </xf>
    <xf numFmtId="0" fontId="46" fillId="10" borderId="5" xfId="21" applyFont="1" applyFill="1" applyBorder="1" applyAlignment="1">
      <alignment horizontal="left" vertical="center"/>
    </xf>
    <xf numFmtId="0" fontId="43" fillId="0" borderId="10" xfId="21" applyFont="1" applyBorder="1" applyAlignment="1">
      <alignment horizontal="center"/>
    </xf>
    <xf numFmtId="0" fontId="43" fillId="0" borderId="7" xfId="21" applyFont="1" applyBorder="1" applyAlignment="1">
      <alignment horizontal="center"/>
    </xf>
    <xf numFmtId="0" fontId="43" fillId="0" borderId="8" xfId="21" applyFont="1" applyBorder="1" applyAlignment="1">
      <alignment horizontal="center"/>
    </xf>
    <xf numFmtId="0" fontId="47" fillId="10" borderId="14" xfId="21" applyFont="1" applyFill="1" applyBorder="1" applyAlignment="1">
      <alignment horizontal="right" vertical="center"/>
    </xf>
    <xf numFmtId="0" fontId="47" fillId="10" borderId="11" xfId="21" applyFont="1" applyFill="1" applyBorder="1" applyAlignment="1">
      <alignment horizontal="right" vertical="center"/>
    </xf>
    <xf numFmtId="4" fontId="47" fillId="10" borderId="11" xfId="21" applyNumberFormat="1" applyFont="1" applyFill="1" applyBorder="1" applyAlignment="1">
      <alignment horizontal="right" vertical="center"/>
    </xf>
    <xf numFmtId="4" fontId="47" fillId="10" borderId="16" xfId="21" applyNumberFormat="1" applyFont="1" applyFill="1" applyBorder="1" applyAlignment="1">
      <alignment horizontal="right" vertical="center"/>
    </xf>
    <xf numFmtId="0" fontId="46" fillId="10" borderId="10" xfId="21" applyFont="1" applyFill="1" applyBorder="1" applyAlignment="1">
      <alignment horizontal="left" vertical="center"/>
    </xf>
    <xf numFmtId="0" fontId="40" fillId="0" borderId="0" xfId="0" applyFont="1" applyAlignment="1">
      <alignment horizontal="left"/>
    </xf>
    <xf numFmtId="0" fontId="23" fillId="10" borderId="0" xfId="0" applyFont="1" applyFill="1" applyAlignment="1">
      <alignment horizontal="right" vertical="top"/>
    </xf>
    <xf numFmtId="0" fontId="24" fillId="0" borderId="0" xfId="0" applyFont="1" applyAlignment="1">
      <alignment horizontal="left"/>
    </xf>
    <xf numFmtId="0" fontId="25" fillId="10" borderId="0" xfId="0" quotePrefix="1" applyFont="1" applyFill="1" applyBorder="1" applyAlignment="1">
      <alignment horizontal="left"/>
    </xf>
    <xf numFmtId="0" fontId="28" fillId="18" borderId="15" xfId="0" applyFont="1" applyFill="1" applyBorder="1" applyAlignment="1">
      <alignment horizontal="left" vertical="center" wrapText="1"/>
    </xf>
    <xf numFmtId="0" fontId="28" fillId="18" borderId="0" xfId="0" applyFont="1" applyFill="1" applyBorder="1" applyAlignment="1">
      <alignment horizontal="left" vertical="center" wrapText="1"/>
    </xf>
    <xf numFmtId="0" fontId="28" fillId="18" borderId="17" xfId="0" applyFont="1" applyFill="1" applyBorder="1" applyAlignment="1">
      <alignment horizontal="left" vertical="center" wrapText="1"/>
    </xf>
    <xf numFmtId="0" fontId="28" fillId="18" borderId="2" xfId="0" applyFont="1" applyFill="1" applyBorder="1" applyAlignment="1">
      <alignment horizontal="left" vertical="center" wrapText="1"/>
    </xf>
    <xf numFmtId="0" fontId="28" fillId="18" borderId="3" xfId="0" applyFont="1" applyFill="1" applyBorder="1" applyAlignment="1">
      <alignment horizontal="left" vertical="center" wrapText="1"/>
    </xf>
    <xf numFmtId="0" fontId="28" fillId="18" borderId="4" xfId="0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/>
    </xf>
    <xf numFmtId="0" fontId="32" fillId="10" borderId="0" xfId="0" applyFont="1" applyFill="1" applyAlignment="1">
      <alignment horizontal="center" vertical="center"/>
    </xf>
    <xf numFmtId="0" fontId="28" fillId="18" borderId="15" xfId="7" applyFont="1" applyFill="1" applyBorder="1" applyAlignment="1">
      <alignment horizontal="left" vertical="center" wrapText="1"/>
    </xf>
    <xf numFmtId="0" fontId="28" fillId="18" borderId="0" xfId="7" applyFont="1" applyFill="1" applyBorder="1" applyAlignment="1">
      <alignment horizontal="left" vertical="center" wrapText="1"/>
    </xf>
    <xf numFmtId="0" fontId="28" fillId="18" borderId="17" xfId="7" applyFont="1" applyFill="1" applyBorder="1" applyAlignment="1">
      <alignment horizontal="left" vertical="center" wrapText="1"/>
    </xf>
    <xf numFmtId="0" fontId="28" fillId="18" borderId="2" xfId="7" applyFont="1" applyFill="1" applyBorder="1" applyAlignment="1">
      <alignment horizontal="left" vertical="center" wrapText="1"/>
    </xf>
    <xf numFmtId="0" fontId="28" fillId="18" borderId="3" xfId="7" applyFont="1" applyFill="1" applyBorder="1" applyAlignment="1">
      <alignment horizontal="left" vertical="center" wrapText="1"/>
    </xf>
    <xf numFmtId="0" fontId="28" fillId="18" borderId="4" xfId="7" applyFont="1" applyFill="1" applyBorder="1" applyAlignment="1">
      <alignment horizontal="left" vertical="center" wrapText="1"/>
    </xf>
    <xf numFmtId="0" fontId="28" fillId="10" borderId="15" xfId="0" applyFont="1" applyFill="1" applyBorder="1" applyAlignment="1">
      <alignment horizontal="justify" vertical="center" wrapText="1"/>
    </xf>
    <xf numFmtId="0" fontId="28" fillId="10" borderId="0" xfId="0" applyFont="1" applyFill="1" applyBorder="1" applyAlignment="1">
      <alignment horizontal="justify" vertical="center" wrapText="1"/>
    </xf>
    <xf numFmtId="0" fontId="28" fillId="10" borderId="17" xfId="0" applyFont="1" applyFill="1" applyBorder="1" applyAlignment="1">
      <alignment horizontal="justify" vertical="center" wrapText="1"/>
    </xf>
    <xf numFmtId="0" fontId="28" fillId="10" borderId="2" xfId="0" applyFont="1" applyFill="1" applyBorder="1" applyAlignment="1">
      <alignment horizontal="justify" vertical="center" wrapText="1"/>
    </xf>
    <xf numFmtId="0" fontId="28" fillId="10" borderId="3" xfId="0" applyFont="1" applyFill="1" applyBorder="1" applyAlignment="1">
      <alignment horizontal="justify" vertical="center" wrapText="1"/>
    </xf>
    <xf numFmtId="0" fontId="28" fillId="10" borderId="4" xfId="0" applyFont="1" applyFill="1" applyBorder="1" applyAlignment="1">
      <alignment horizontal="justify" vertical="center" wrapText="1"/>
    </xf>
    <xf numFmtId="0" fontId="39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44" fillId="0" borderId="5" xfId="21" applyFont="1" applyBorder="1" applyAlignment="1">
      <alignment horizontal="center" vertical="center" wrapText="1"/>
    </xf>
    <xf numFmtId="0" fontId="43" fillId="10" borderId="15" xfId="21" applyFont="1" applyFill="1" applyBorder="1" applyAlignment="1">
      <alignment horizontal="center" vertical="center" wrapText="1"/>
    </xf>
    <xf numFmtId="0" fontId="43" fillId="10" borderId="0" xfId="21" applyFont="1" applyFill="1" applyBorder="1" applyAlignment="1">
      <alignment horizontal="center" vertical="center" wrapText="1"/>
    </xf>
    <xf numFmtId="0" fontId="43" fillId="10" borderId="17" xfId="21" applyFont="1" applyFill="1" applyBorder="1" applyAlignment="1">
      <alignment horizontal="center" vertical="center" wrapText="1"/>
    </xf>
    <xf numFmtId="0" fontId="43" fillId="10" borderId="2" xfId="21" applyFont="1" applyFill="1" applyBorder="1" applyAlignment="1">
      <alignment horizontal="center" vertical="center" wrapText="1"/>
    </xf>
    <xf numFmtId="0" fontId="43" fillId="10" borderId="3" xfId="21" applyFont="1" applyFill="1" applyBorder="1" applyAlignment="1">
      <alignment horizontal="center" vertical="center" wrapText="1"/>
    </xf>
    <xf numFmtId="0" fontId="43" fillId="10" borderId="4" xfId="21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/>
    </xf>
    <xf numFmtId="0" fontId="9" fillId="2" borderId="0" xfId="0" applyFont="1" applyFill="1" applyAlignment="1" applyProtection="1">
      <alignment horizontal="left"/>
    </xf>
    <xf numFmtId="0" fontId="9" fillId="4" borderId="0" xfId="0" applyFont="1" applyFill="1" applyAlignment="1" applyProtection="1">
      <alignment horizontal="left"/>
      <protection locked="0"/>
    </xf>
    <xf numFmtId="17" fontId="5" fillId="5" borderId="0" xfId="0" quotePrefix="1" applyNumberFormat="1" applyFont="1" applyFill="1" applyBorder="1" applyAlignment="1" applyProtection="1">
      <alignment horizontal="left"/>
      <protection locked="0"/>
    </xf>
    <xf numFmtId="17" fontId="5" fillId="5" borderId="0" xfId="0" applyNumberFormat="1" applyFont="1" applyFill="1" applyBorder="1" applyAlignment="1" applyProtection="1">
      <alignment horizontal="left"/>
      <protection locked="0"/>
    </xf>
    <xf numFmtId="0" fontId="9" fillId="4" borderId="0" xfId="0" quotePrefix="1" applyFont="1" applyFill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left"/>
    </xf>
    <xf numFmtId="167" fontId="5" fillId="4" borderId="5" xfId="0" quotePrefix="1" applyNumberFormat="1" applyFont="1" applyFill="1" applyBorder="1" applyAlignment="1" applyProtection="1">
      <alignment horizontal="center"/>
      <protection locked="0"/>
    </xf>
    <xf numFmtId="167" fontId="5" fillId="4" borderId="5" xfId="0" applyNumberFormat="1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left"/>
    </xf>
    <xf numFmtId="0" fontId="5" fillId="4" borderId="5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</xf>
    <xf numFmtId="0" fontId="7" fillId="4" borderId="5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left"/>
    </xf>
    <xf numFmtId="0" fontId="7" fillId="6" borderId="10" xfId="0" applyFont="1" applyFill="1" applyBorder="1" applyAlignment="1" applyProtection="1">
      <alignment horizontal="left"/>
    </xf>
    <xf numFmtId="0" fontId="5" fillId="0" borderId="5" xfId="0" applyFont="1" applyBorder="1" applyAlignment="1" applyProtection="1">
      <alignment horizontal="left"/>
    </xf>
    <xf numFmtId="0" fontId="5" fillId="0" borderId="5" xfId="0" applyFont="1" applyBorder="1" applyAlignment="1" applyProtection="1">
      <alignment horizontal="center"/>
    </xf>
    <xf numFmtId="169" fontId="5" fillId="5" borderId="5" xfId="0" applyNumberFormat="1" applyFont="1" applyFill="1" applyBorder="1" applyAlignment="1" applyProtection="1">
      <alignment horizontal="center"/>
      <protection locked="0"/>
    </xf>
    <xf numFmtId="167" fontId="5" fillId="5" borderId="5" xfId="0" quotePrefix="1" applyNumberFormat="1" applyFont="1" applyFill="1" applyBorder="1" applyAlignment="1" applyProtection="1">
      <alignment horizontal="center"/>
      <protection locked="0"/>
    </xf>
    <xf numFmtId="167" fontId="5" fillId="5" borderId="5" xfId="0" applyNumberFormat="1" applyFont="1" applyFill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0" fontId="7" fillId="6" borderId="5" xfId="0" applyFont="1" applyFill="1" applyBorder="1" applyAlignment="1" applyProtection="1">
      <alignment horizontal="left"/>
    </xf>
    <xf numFmtId="169" fontId="7" fillId="6" borderId="5" xfId="0" applyNumberFormat="1" applyFont="1" applyFill="1" applyBorder="1" applyAlignment="1" applyProtection="1">
      <alignment horizontal="center"/>
    </xf>
    <xf numFmtId="166" fontId="9" fillId="0" borderId="5" xfId="4" applyFont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9" fillId="2" borderId="5" xfId="0" applyFont="1" applyFill="1" applyBorder="1" applyAlignment="1" applyProtection="1">
      <alignment horizontal="left"/>
    </xf>
    <xf numFmtId="0" fontId="10" fillId="6" borderId="5" xfId="0" applyFont="1" applyFill="1" applyBorder="1" applyAlignment="1" applyProtection="1">
      <alignment horizontal="center"/>
    </xf>
    <xf numFmtId="166" fontId="8" fillId="9" borderId="5" xfId="4" applyFont="1" applyFill="1" applyBorder="1" applyAlignment="1" applyProtection="1">
      <alignment horizontal="center" vertical="center"/>
    </xf>
    <xf numFmtId="166" fontId="5" fillId="0" borderId="10" xfId="4" applyFont="1" applyBorder="1" applyAlignment="1" applyProtection="1">
      <alignment horizontal="left"/>
    </xf>
    <xf numFmtId="0" fontId="7" fillId="6" borderId="5" xfId="0" applyFont="1" applyFill="1" applyBorder="1" applyAlignment="1" applyProtection="1">
      <alignment horizontal="center"/>
    </xf>
    <xf numFmtId="166" fontId="7" fillId="6" borderId="5" xfId="4" applyFont="1" applyFill="1" applyBorder="1" applyAlignment="1" applyProtection="1">
      <alignment horizontal="left"/>
    </xf>
    <xf numFmtId="0" fontId="11" fillId="7" borderId="5" xfId="0" applyFont="1" applyFill="1" applyBorder="1" applyAlignment="1" applyProtection="1">
      <alignment horizontal="center" wrapText="1"/>
    </xf>
    <xf numFmtId="0" fontId="5" fillId="2" borderId="0" xfId="0" applyFont="1" applyFill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center"/>
    </xf>
    <xf numFmtId="0" fontId="7" fillId="6" borderId="5" xfId="0" applyFont="1" applyFill="1" applyBorder="1" applyAlignment="1" applyProtection="1">
      <alignment horizontal="center" wrapText="1"/>
    </xf>
    <xf numFmtId="0" fontId="11" fillId="7" borderId="5" xfId="0" applyFont="1" applyFill="1" applyBorder="1" applyAlignment="1" applyProtection="1">
      <alignment horizontal="center" vertical="center" wrapText="1"/>
    </xf>
    <xf numFmtId="0" fontId="16" fillId="12" borderId="0" xfId="0" applyFont="1" applyFill="1" applyBorder="1" applyAlignment="1" applyProtection="1">
      <alignment horizontal="center"/>
    </xf>
    <xf numFmtId="0" fontId="9" fillId="0" borderId="5" xfId="0" applyFont="1" applyBorder="1" applyAlignment="1" applyProtection="1">
      <alignment horizontal="left"/>
    </xf>
    <xf numFmtId="166" fontId="8" fillId="5" borderId="5" xfId="4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center"/>
    </xf>
    <xf numFmtId="0" fontId="9" fillId="2" borderId="3" xfId="0" applyFont="1" applyFill="1" applyBorder="1" applyAlignment="1" applyProtection="1">
      <alignment horizontal="center"/>
    </xf>
    <xf numFmtId="0" fontId="8" fillId="6" borderId="5" xfId="0" applyFont="1" applyFill="1" applyBorder="1" applyAlignment="1" applyProtection="1">
      <alignment horizontal="left"/>
    </xf>
    <xf numFmtId="0" fontId="8" fillId="6" borderId="5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left" wrapText="1"/>
    </xf>
    <xf numFmtId="0" fontId="5" fillId="5" borderId="5" xfId="0" applyFont="1" applyFill="1" applyBorder="1" applyAlignment="1" applyProtection="1">
      <alignment horizontal="left"/>
      <protection locked="0"/>
    </xf>
    <xf numFmtId="166" fontId="13" fillId="11" borderId="5" xfId="4" applyFont="1" applyFill="1" applyBorder="1" applyProtection="1"/>
    <xf numFmtId="166" fontId="8" fillId="6" borderId="5" xfId="4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9" fillId="0" borderId="5" xfId="0" applyFont="1" applyBorder="1" applyAlignment="1" applyProtection="1">
      <alignment horizontal="right"/>
    </xf>
    <xf numFmtId="0" fontId="4" fillId="0" borderId="11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8" fillId="6" borderId="9" xfId="0" applyFont="1" applyFill="1" applyBorder="1" applyAlignment="1" applyProtection="1">
      <alignment horizontal="center"/>
    </xf>
    <xf numFmtId="0" fontId="8" fillId="6" borderId="12" xfId="0" applyFont="1" applyFill="1" applyBorder="1" applyAlignment="1" applyProtection="1">
      <alignment horizontal="center"/>
    </xf>
    <xf numFmtId="166" fontId="8" fillId="6" borderId="12" xfId="4" applyFont="1" applyFill="1" applyBorder="1" applyAlignment="1" applyProtection="1">
      <alignment horizontal="left"/>
    </xf>
    <xf numFmtId="0" fontId="8" fillId="13" borderId="13" xfId="0" applyFont="1" applyFill="1" applyBorder="1" applyAlignment="1" applyProtection="1">
      <alignment horizontal="center"/>
    </xf>
    <xf numFmtId="166" fontId="7" fillId="13" borderId="13" xfId="4" applyFont="1" applyFill="1" applyBorder="1" applyProtection="1"/>
    <xf numFmtId="0" fontId="5" fillId="0" borderId="5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left" vertical="center"/>
    </xf>
    <xf numFmtId="166" fontId="8" fillId="2" borderId="5" xfId="4" applyFont="1" applyFill="1" applyBorder="1" applyAlignment="1" applyProtection="1">
      <alignment horizontal="center" vertical="center"/>
    </xf>
    <xf numFmtId="166" fontId="8" fillId="0" borderId="5" xfId="4" applyFont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left"/>
    </xf>
    <xf numFmtId="0" fontId="9" fillId="2" borderId="8" xfId="0" applyFont="1" applyFill="1" applyBorder="1" applyAlignment="1" applyProtection="1">
      <alignment horizontal="left"/>
    </xf>
    <xf numFmtId="0" fontId="9" fillId="2" borderId="9" xfId="0" applyFont="1" applyFill="1" applyBorder="1" applyAlignment="1" applyProtection="1">
      <alignment horizontal="left"/>
    </xf>
    <xf numFmtId="166" fontId="9" fillId="0" borderId="5" xfId="4" applyFont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</cellXfs>
  <cellStyles count="23">
    <cellStyle name="Hiperlink" xfId="7" builtinId="8"/>
    <cellStyle name="Moeda" xfId="4" builtinId="4"/>
    <cellStyle name="Moeda 2" xfId="11"/>
    <cellStyle name="Moeda 2 2" xfId="6"/>
    <cellStyle name="Moeda 2 3" xfId="14"/>
    <cellStyle name="Moeda 5 2" xfId="12"/>
    <cellStyle name="Moeda 5 3" xfId="3"/>
    <cellStyle name="Moeda 5 4" xfId="13"/>
    <cellStyle name="Moeda 5 5" xfId="10"/>
    <cellStyle name="Moeda 6 2" xfId="9"/>
    <cellStyle name="Moeda 6 3" xfId="15"/>
    <cellStyle name="Moeda 6 4" xfId="16"/>
    <cellStyle name="Moeda 6 5" xfId="17"/>
    <cellStyle name="Moeda 7 2" xfId="18"/>
    <cellStyle name="Moeda 7 3" xfId="8"/>
    <cellStyle name="Moeda 7 4" xfId="19"/>
    <cellStyle name="Moeda 7 5" xfId="5"/>
    <cellStyle name="Normal" xfId="0" builtinId="0"/>
    <cellStyle name="Normal 2" xfId="20"/>
    <cellStyle name="Normal 8" xfId="21"/>
    <cellStyle name="Porcentagem" xfId="2" builtinId="5"/>
    <cellStyle name="Porcentagem 2" xfId="22"/>
    <cellStyle name="Vírgula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BBB59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85725</xdr:rowOff>
    </xdr:from>
    <xdr:to>
      <xdr:col>11</xdr:col>
      <xdr:colOff>47625</xdr:colOff>
      <xdr:row>9</xdr:row>
      <xdr:rowOff>133350</xdr:rowOff>
    </xdr:to>
    <xdr:pic>
      <xdr:nvPicPr>
        <xdr:cNvPr id="2" name="Imagem 11" descr="Sacel04core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28675" y="276225"/>
          <a:ext cx="12096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47625</xdr:colOff>
      <xdr:row>2</xdr:row>
      <xdr:rowOff>76200</xdr:rowOff>
    </xdr:from>
    <xdr:to>
      <xdr:col>29</xdr:col>
      <xdr:colOff>57150</xdr:colOff>
      <xdr:row>5</xdr:row>
      <xdr:rowOff>9525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10050" y="457200"/>
          <a:ext cx="10953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57151</xdr:colOff>
      <xdr:row>55</xdr:row>
      <xdr:rowOff>1</xdr:rowOff>
    </xdr:from>
    <xdr:to>
      <xdr:col>8</xdr:col>
      <xdr:colOff>132369</xdr:colOff>
      <xdr:row>61</xdr:row>
      <xdr:rowOff>38100</xdr:rowOff>
    </xdr:to>
    <xdr:pic>
      <xdr:nvPicPr>
        <xdr:cNvPr id="4" name="Imagem 11" descr="Sacel04corel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81050" y="10410825"/>
          <a:ext cx="79883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161925</xdr:colOff>
      <xdr:row>55</xdr:row>
      <xdr:rowOff>95251</xdr:rowOff>
    </xdr:from>
    <xdr:to>
      <xdr:col>28</xdr:col>
      <xdr:colOff>133350</xdr:colOff>
      <xdr:row>57</xdr:row>
      <xdr:rowOff>63280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05325" y="10506075"/>
          <a:ext cx="695325" cy="272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47625</xdr:colOff>
      <xdr:row>111</xdr:row>
      <xdr:rowOff>0</xdr:rowOff>
    </xdr:from>
    <xdr:to>
      <xdr:col>8</xdr:col>
      <xdr:colOff>122843</xdr:colOff>
      <xdr:row>117</xdr:row>
      <xdr:rowOff>57149</xdr:rowOff>
    </xdr:to>
    <xdr:pic>
      <xdr:nvPicPr>
        <xdr:cNvPr id="6" name="Imagem 11" descr="Sacel04core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71525" y="20612100"/>
          <a:ext cx="798830" cy="970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161925</xdr:colOff>
      <xdr:row>111</xdr:row>
      <xdr:rowOff>104775</xdr:rowOff>
    </xdr:from>
    <xdr:to>
      <xdr:col>28</xdr:col>
      <xdr:colOff>133350</xdr:colOff>
      <xdr:row>113</xdr:row>
      <xdr:rowOff>101379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05325" y="20716875"/>
          <a:ext cx="695325" cy="300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150</xdr:row>
      <xdr:rowOff>4561</xdr:rowOff>
    </xdr:to>
    <xdr:pic>
      <xdr:nvPicPr>
        <xdr:cNvPr id="8" name="Imagem 7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1119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147436</xdr:rowOff>
    </xdr:to>
    <xdr:pic>
      <xdr:nvPicPr>
        <xdr:cNvPr id="9" name="Imagem 8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1071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147436</xdr:rowOff>
    </xdr:to>
    <xdr:pic>
      <xdr:nvPicPr>
        <xdr:cNvPr id="10" name="Imagem 9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1071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99811</xdr:rowOff>
    </xdr:to>
    <xdr:pic>
      <xdr:nvPicPr>
        <xdr:cNvPr id="11" name="Imagem 10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1024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147436</xdr:rowOff>
    </xdr:to>
    <xdr:pic>
      <xdr:nvPicPr>
        <xdr:cNvPr id="12" name="Imagem 11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1071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99811</xdr:rowOff>
    </xdr:to>
    <xdr:pic>
      <xdr:nvPicPr>
        <xdr:cNvPr id="13" name="Imagem 12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1024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99811</xdr:rowOff>
    </xdr:to>
    <xdr:pic>
      <xdr:nvPicPr>
        <xdr:cNvPr id="14" name="Imagem 13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1024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52186</xdr:rowOff>
    </xdr:to>
    <xdr:pic>
      <xdr:nvPicPr>
        <xdr:cNvPr id="15" name="Imagem 14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7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147436</xdr:rowOff>
    </xdr:to>
    <xdr:pic>
      <xdr:nvPicPr>
        <xdr:cNvPr id="16" name="Imagem 15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1071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99811</xdr:rowOff>
    </xdr:to>
    <xdr:pic>
      <xdr:nvPicPr>
        <xdr:cNvPr id="17" name="Imagem 16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1024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99811</xdr:rowOff>
    </xdr:to>
    <xdr:pic>
      <xdr:nvPicPr>
        <xdr:cNvPr id="18" name="Imagem 17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1024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52186</xdr:rowOff>
    </xdr:to>
    <xdr:pic>
      <xdr:nvPicPr>
        <xdr:cNvPr id="19" name="Imagem 18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7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99811</xdr:rowOff>
    </xdr:to>
    <xdr:pic>
      <xdr:nvPicPr>
        <xdr:cNvPr id="20" name="Imagem 19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1024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52186</xdr:rowOff>
    </xdr:to>
    <xdr:pic>
      <xdr:nvPicPr>
        <xdr:cNvPr id="21" name="Imagem 20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7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52186</xdr:rowOff>
    </xdr:to>
    <xdr:pic>
      <xdr:nvPicPr>
        <xdr:cNvPr id="22" name="Imagem 21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7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23" name="Imagem 22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147436</xdr:rowOff>
    </xdr:to>
    <xdr:pic>
      <xdr:nvPicPr>
        <xdr:cNvPr id="24" name="Imagem 23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1071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99811</xdr:rowOff>
    </xdr:to>
    <xdr:pic>
      <xdr:nvPicPr>
        <xdr:cNvPr id="25" name="Imagem 24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1024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99811</xdr:rowOff>
    </xdr:to>
    <xdr:pic>
      <xdr:nvPicPr>
        <xdr:cNvPr id="26" name="Imagem 25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1024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52186</xdr:rowOff>
    </xdr:to>
    <xdr:pic>
      <xdr:nvPicPr>
        <xdr:cNvPr id="27" name="Imagem 26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7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99811</xdr:rowOff>
    </xdr:to>
    <xdr:pic>
      <xdr:nvPicPr>
        <xdr:cNvPr id="28" name="Imagem 27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1024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52186</xdr:rowOff>
    </xdr:to>
    <xdr:pic>
      <xdr:nvPicPr>
        <xdr:cNvPr id="29" name="Imagem 28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7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52186</xdr:rowOff>
    </xdr:to>
    <xdr:pic>
      <xdr:nvPicPr>
        <xdr:cNvPr id="30" name="Imagem 29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7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31" name="Imagem 30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99811</xdr:rowOff>
    </xdr:to>
    <xdr:pic>
      <xdr:nvPicPr>
        <xdr:cNvPr id="32" name="Imagem 31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1024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52186</xdr:rowOff>
    </xdr:to>
    <xdr:pic>
      <xdr:nvPicPr>
        <xdr:cNvPr id="33" name="Imagem 32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7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52186</xdr:rowOff>
    </xdr:to>
    <xdr:pic>
      <xdr:nvPicPr>
        <xdr:cNvPr id="34" name="Imagem 33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7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35" name="Imagem 34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52186</xdr:rowOff>
    </xdr:to>
    <xdr:pic>
      <xdr:nvPicPr>
        <xdr:cNvPr id="36" name="Imagem 35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7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37" name="Imagem 36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38" name="Imagem 37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156961</xdr:rowOff>
    </xdr:to>
    <xdr:pic>
      <xdr:nvPicPr>
        <xdr:cNvPr id="39" name="Imagem 38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81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147436</xdr:rowOff>
    </xdr:to>
    <xdr:pic>
      <xdr:nvPicPr>
        <xdr:cNvPr id="40" name="Imagem 39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1071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99811</xdr:rowOff>
    </xdr:to>
    <xdr:pic>
      <xdr:nvPicPr>
        <xdr:cNvPr id="41" name="Imagem 40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1024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99811</xdr:rowOff>
    </xdr:to>
    <xdr:pic>
      <xdr:nvPicPr>
        <xdr:cNvPr id="42" name="Imagem 41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1024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52186</xdr:rowOff>
    </xdr:to>
    <xdr:pic>
      <xdr:nvPicPr>
        <xdr:cNvPr id="43" name="Imagem 42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7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99811</xdr:rowOff>
    </xdr:to>
    <xdr:pic>
      <xdr:nvPicPr>
        <xdr:cNvPr id="44" name="Imagem 43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1024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52186</xdr:rowOff>
    </xdr:to>
    <xdr:pic>
      <xdr:nvPicPr>
        <xdr:cNvPr id="45" name="Imagem 44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7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52186</xdr:rowOff>
    </xdr:to>
    <xdr:pic>
      <xdr:nvPicPr>
        <xdr:cNvPr id="46" name="Imagem 45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7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47" name="Imagem 46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99811</xdr:rowOff>
    </xdr:to>
    <xdr:pic>
      <xdr:nvPicPr>
        <xdr:cNvPr id="48" name="Imagem 47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1024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52186</xdr:rowOff>
    </xdr:to>
    <xdr:pic>
      <xdr:nvPicPr>
        <xdr:cNvPr id="49" name="Imagem 48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7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52186</xdr:rowOff>
    </xdr:to>
    <xdr:pic>
      <xdr:nvPicPr>
        <xdr:cNvPr id="50" name="Imagem 49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7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51" name="Imagem 50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52186</xdr:rowOff>
    </xdr:to>
    <xdr:pic>
      <xdr:nvPicPr>
        <xdr:cNvPr id="52" name="Imagem 51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7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53" name="Imagem 52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54" name="Imagem 53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156961</xdr:rowOff>
    </xdr:to>
    <xdr:pic>
      <xdr:nvPicPr>
        <xdr:cNvPr id="55" name="Imagem 54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81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99811</xdr:rowOff>
    </xdr:to>
    <xdr:pic>
      <xdr:nvPicPr>
        <xdr:cNvPr id="56" name="Imagem 55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1024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52186</xdr:rowOff>
    </xdr:to>
    <xdr:pic>
      <xdr:nvPicPr>
        <xdr:cNvPr id="57" name="Imagem 56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7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52186</xdr:rowOff>
    </xdr:to>
    <xdr:pic>
      <xdr:nvPicPr>
        <xdr:cNvPr id="58" name="Imagem 57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7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59" name="Imagem 58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52186</xdr:rowOff>
    </xdr:to>
    <xdr:pic>
      <xdr:nvPicPr>
        <xdr:cNvPr id="60" name="Imagem 59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7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61" name="Imagem 60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62" name="Imagem 61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156961</xdr:rowOff>
    </xdr:to>
    <xdr:pic>
      <xdr:nvPicPr>
        <xdr:cNvPr id="63" name="Imagem 62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81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52186</xdr:rowOff>
    </xdr:to>
    <xdr:pic>
      <xdr:nvPicPr>
        <xdr:cNvPr id="64" name="Imagem 63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7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65" name="Imagem 64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66" name="Imagem 65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156961</xdr:rowOff>
    </xdr:to>
    <xdr:pic>
      <xdr:nvPicPr>
        <xdr:cNvPr id="67" name="Imagem 66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81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68" name="Imagem 67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156961</xdr:rowOff>
    </xdr:to>
    <xdr:pic>
      <xdr:nvPicPr>
        <xdr:cNvPr id="69" name="Imagem 68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81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156961</xdr:rowOff>
    </xdr:to>
    <xdr:pic>
      <xdr:nvPicPr>
        <xdr:cNvPr id="70" name="Imagem 69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81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118861</xdr:rowOff>
    </xdr:to>
    <xdr:pic>
      <xdr:nvPicPr>
        <xdr:cNvPr id="71" name="Imagem 70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43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147436</xdr:rowOff>
    </xdr:to>
    <xdr:pic>
      <xdr:nvPicPr>
        <xdr:cNvPr id="72" name="Imagem 71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1071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99811</xdr:rowOff>
    </xdr:to>
    <xdr:pic>
      <xdr:nvPicPr>
        <xdr:cNvPr id="73" name="Imagem 72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1024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99811</xdr:rowOff>
    </xdr:to>
    <xdr:pic>
      <xdr:nvPicPr>
        <xdr:cNvPr id="74" name="Imagem 73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1024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52186</xdr:rowOff>
    </xdr:to>
    <xdr:pic>
      <xdr:nvPicPr>
        <xdr:cNvPr id="75" name="Imagem 74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7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99811</xdr:rowOff>
    </xdr:to>
    <xdr:pic>
      <xdr:nvPicPr>
        <xdr:cNvPr id="76" name="Imagem 75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1024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52186</xdr:rowOff>
    </xdr:to>
    <xdr:pic>
      <xdr:nvPicPr>
        <xdr:cNvPr id="77" name="Imagem 76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7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52186</xdr:rowOff>
    </xdr:to>
    <xdr:pic>
      <xdr:nvPicPr>
        <xdr:cNvPr id="78" name="Imagem 77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7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79" name="Imagem 78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99811</xdr:rowOff>
    </xdr:to>
    <xdr:pic>
      <xdr:nvPicPr>
        <xdr:cNvPr id="80" name="Imagem 79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1024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52186</xdr:rowOff>
    </xdr:to>
    <xdr:pic>
      <xdr:nvPicPr>
        <xdr:cNvPr id="81" name="Imagem 80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7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52186</xdr:rowOff>
    </xdr:to>
    <xdr:pic>
      <xdr:nvPicPr>
        <xdr:cNvPr id="82" name="Imagem 81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7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83" name="Imagem 82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52186</xdr:rowOff>
    </xdr:to>
    <xdr:pic>
      <xdr:nvPicPr>
        <xdr:cNvPr id="84" name="Imagem 83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7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85" name="Imagem 84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86" name="Imagem 85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156961</xdr:rowOff>
    </xdr:to>
    <xdr:pic>
      <xdr:nvPicPr>
        <xdr:cNvPr id="87" name="Imagem 86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81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99811</xdr:rowOff>
    </xdr:to>
    <xdr:pic>
      <xdr:nvPicPr>
        <xdr:cNvPr id="88" name="Imagem 87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1024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52186</xdr:rowOff>
    </xdr:to>
    <xdr:pic>
      <xdr:nvPicPr>
        <xdr:cNvPr id="89" name="Imagem 88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7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52186</xdr:rowOff>
    </xdr:to>
    <xdr:pic>
      <xdr:nvPicPr>
        <xdr:cNvPr id="90" name="Imagem 89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7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91" name="Imagem 90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52186</xdr:rowOff>
    </xdr:to>
    <xdr:pic>
      <xdr:nvPicPr>
        <xdr:cNvPr id="92" name="Imagem 91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7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93" name="Imagem 92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94" name="Imagem 93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156961</xdr:rowOff>
    </xdr:to>
    <xdr:pic>
      <xdr:nvPicPr>
        <xdr:cNvPr id="95" name="Imagem 94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81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52186</xdr:rowOff>
    </xdr:to>
    <xdr:pic>
      <xdr:nvPicPr>
        <xdr:cNvPr id="96" name="Imagem 95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7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97" name="Imagem 96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98" name="Imagem 97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156961</xdr:rowOff>
    </xdr:to>
    <xdr:pic>
      <xdr:nvPicPr>
        <xdr:cNvPr id="99" name="Imagem 98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81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100" name="Imagem 99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156961</xdr:rowOff>
    </xdr:to>
    <xdr:pic>
      <xdr:nvPicPr>
        <xdr:cNvPr id="101" name="Imagem 100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81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156961</xdr:rowOff>
    </xdr:to>
    <xdr:pic>
      <xdr:nvPicPr>
        <xdr:cNvPr id="102" name="Imagem 101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81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118861</xdr:rowOff>
    </xdr:to>
    <xdr:pic>
      <xdr:nvPicPr>
        <xdr:cNvPr id="103" name="Imagem 102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43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99811</xdr:rowOff>
    </xdr:to>
    <xdr:pic>
      <xdr:nvPicPr>
        <xdr:cNvPr id="104" name="Imagem 103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1024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52186</xdr:rowOff>
    </xdr:to>
    <xdr:pic>
      <xdr:nvPicPr>
        <xdr:cNvPr id="105" name="Imagem 104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7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52186</xdr:rowOff>
    </xdr:to>
    <xdr:pic>
      <xdr:nvPicPr>
        <xdr:cNvPr id="106" name="Imagem 105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7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107" name="Imagem 106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52186</xdr:rowOff>
    </xdr:to>
    <xdr:pic>
      <xdr:nvPicPr>
        <xdr:cNvPr id="108" name="Imagem 107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7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109" name="Imagem 108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110" name="Imagem 109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156961</xdr:rowOff>
    </xdr:to>
    <xdr:pic>
      <xdr:nvPicPr>
        <xdr:cNvPr id="111" name="Imagem 110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81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52186</xdr:rowOff>
    </xdr:to>
    <xdr:pic>
      <xdr:nvPicPr>
        <xdr:cNvPr id="112" name="Imagem 111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7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113" name="Imagem 112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114" name="Imagem 113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156961</xdr:rowOff>
    </xdr:to>
    <xdr:pic>
      <xdr:nvPicPr>
        <xdr:cNvPr id="115" name="Imagem 114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81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116" name="Imagem 115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156961</xdr:rowOff>
    </xdr:to>
    <xdr:pic>
      <xdr:nvPicPr>
        <xdr:cNvPr id="117" name="Imagem 116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81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156961</xdr:rowOff>
    </xdr:to>
    <xdr:pic>
      <xdr:nvPicPr>
        <xdr:cNvPr id="118" name="Imagem 117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81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118861</xdr:rowOff>
    </xdr:to>
    <xdr:pic>
      <xdr:nvPicPr>
        <xdr:cNvPr id="119" name="Imagem 118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43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52186</xdr:rowOff>
    </xdr:to>
    <xdr:pic>
      <xdr:nvPicPr>
        <xdr:cNvPr id="120" name="Imagem 119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7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121" name="Imagem 120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122" name="Imagem 121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156961</xdr:rowOff>
    </xdr:to>
    <xdr:pic>
      <xdr:nvPicPr>
        <xdr:cNvPr id="123" name="Imagem 122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81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124" name="Imagem 123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156961</xdr:rowOff>
    </xdr:to>
    <xdr:pic>
      <xdr:nvPicPr>
        <xdr:cNvPr id="125" name="Imagem 124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81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156961</xdr:rowOff>
    </xdr:to>
    <xdr:pic>
      <xdr:nvPicPr>
        <xdr:cNvPr id="126" name="Imagem 125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81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118861</xdr:rowOff>
    </xdr:to>
    <xdr:pic>
      <xdr:nvPicPr>
        <xdr:cNvPr id="127" name="Imagem 126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43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128" name="Imagem 127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156961</xdr:rowOff>
    </xdr:to>
    <xdr:pic>
      <xdr:nvPicPr>
        <xdr:cNvPr id="129" name="Imagem 128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81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156961</xdr:rowOff>
    </xdr:to>
    <xdr:pic>
      <xdr:nvPicPr>
        <xdr:cNvPr id="130" name="Imagem 129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81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118861</xdr:rowOff>
    </xdr:to>
    <xdr:pic>
      <xdr:nvPicPr>
        <xdr:cNvPr id="131" name="Imagem 130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43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156961</xdr:rowOff>
    </xdr:to>
    <xdr:pic>
      <xdr:nvPicPr>
        <xdr:cNvPr id="132" name="Imagem 131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81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118861</xdr:rowOff>
    </xdr:to>
    <xdr:pic>
      <xdr:nvPicPr>
        <xdr:cNvPr id="133" name="Imagem 132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43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118861</xdr:rowOff>
    </xdr:to>
    <xdr:pic>
      <xdr:nvPicPr>
        <xdr:cNvPr id="134" name="Imagem 133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43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80761</xdr:rowOff>
    </xdr:to>
    <xdr:pic>
      <xdr:nvPicPr>
        <xdr:cNvPr id="135" name="Imagem 134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05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147436</xdr:rowOff>
    </xdr:to>
    <xdr:pic>
      <xdr:nvPicPr>
        <xdr:cNvPr id="142" name="Imagem 141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1071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99811</xdr:rowOff>
    </xdr:to>
    <xdr:pic>
      <xdr:nvPicPr>
        <xdr:cNvPr id="143" name="Imagem 142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1024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99811</xdr:rowOff>
    </xdr:to>
    <xdr:pic>
      <xdr:nvPicPr>
        <xdr:cNvPr id="144" name="Imagem 143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1024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52186</xdr:rowOff>
    </xdr:to>
    <xdr:pic>
      <xdr:nvPicPr>
        <xdr:cNvPr id="145" name="Imagem 144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7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99811</xdr:rowOff>
    </xdr:to>
    <xdr:pic>
      <xdr:nvPicPr>
        <xdr:cNvPr id="146" name="Imagem 145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1024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52186</xdr:rowOff>
    </xdr:to>
    <xdr:pic>
      <xdr:nvPicPr>
        <xdr:cNvPr id="147" name="Imagem 146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7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52186</xdr:rowOff>
    </xdr:to>
    <xdr:pic>
      <xdr:nvPicPr>
        <xdr:cNvPr id="148" name="Imagem 147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7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149" name="Imagem 148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99811</xdr:rowOff>
    </xdr:to>
    <xdr:pic>
      <xdr:nvPicPr>
        <xdr:cNvPr id="150" name="Imagem 149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1024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52186</xdr:rowOff>
    </xdr:to>
    <xdr:pic>
      <xdr:nvPicPr>
        <xdr:cNvPr id="151" name="Imagem 150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7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52186</xdr:rowOff>
    </xdr:to>
    <xdr:pic>
      <xdr:nvPicPr>
        <xdr:cNvPr id="152" name="Imagem 151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7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153" name="Imagem 152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52186</xdr:rowOff>
    </xdr:to>
    <xdr:pic>
      <xdr:nvPicPr>
        <xdr:cNvPr id="154" name="Imagem 153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7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155" name="Imagem 154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156" name="Imagem 155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156961</xdr:rowOff>
    </xdr:to>
    <xdr:pic>
      <xdr:nvPicPr>
        <xdr:cNvPr id="157" name="Imagem 156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81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99811</xdr:rowOff>
    </xdr:to>
    <xdr:pic>
      <xdr:nvPicPr>
        <xdr:cNvPr id="158" name="Imagem 157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1024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52186</xdr:rowOff>
    </xdr:to>
    <xdr:pic>
      <xdr:nvPicPr>
        <xdr:cNvPr id="159" name="Imagem 158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7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52186</xdr:rowOff>
    </xdr:to>
    <xdr:pic>
      <xdr:nvPicPr>
        <xdr:cNvPr id="160" name="Imagem 159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7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161" name="Imagem 160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52186</xdr:rowOff>
    </xdr:to>
    <xdr:pic>
      <xdr:nvPicPr>
        <xdr:cNvPr id="162" name="Imagem 161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7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163" name="Imagem 162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164" name="Imagem 163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156961</xdr:rowOff>
    </xdr:to>
    <xdr:pic>
      <xdr:nvPicPr>
        <xdr:cNvPr id="165" name="Imagem 164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81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52186</xdr:rowOff>
    </xdr:to>
    <xdr:pic>
      <xdr:nvPicPr>
        <xdr:cNvPr id="166" name="Imagem 165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7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167" name="Imagem 166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168" name="Imagem 167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156961</xdr:rowOff>
    </xdr:to>
    <xdr:pic>
      <xdr:nvPicPr>
        <xdr:cNvPr id="169" name="Imagem 168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81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170" name="Imagem 169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156961</xdr:rowOff>
    </xdr:to>
    <xdr:pic>
      <xdr:nvPicPr>
        <xdr:cNvPr id="171" name="Imagem 170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81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156961</xdr:rowOff>
    </xdr:to>
    <xdr:pic>
      <xdr:nvPicPr>
        <xdr:cNvPr id="172" name="Imagem 171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81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118861</xdr:rowOff>
    </xdr:to>
    <xdr:pic>
      <xdr:nvPicPr>
        <xdr:cNvPr id="173" name="Imagem 172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43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99811</xdr:rowOff>
    </xdr:to>
    <xdr:pic>
      <xdr:nvPicPr>
        <xdr:cNvPr id="174" name="Imagem 173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1024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52186</xdr:rowOff>
    </xdr:to>
    <xdr:pic>
      <xdr:nvPicPr>
        <xdr:cNvPr id="175" name="Imagem 174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7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52186</xdr:rowOff>
    </xdr:to>
    <xdr:pic>
      <xdr:nvPicPr>
        <xdr:cNvPr id="176" name="Imagem 175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7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177" name="Imagem 176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52186</xdr:rowOff>
    </xdr:to>
    <xdr:pic>
      <xdr:nvPicPr>
        <xdr:cNvPr id="178" name="Imagem 177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7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179" name="Imagem 178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180" name="Imagem 179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156961</xdr:rowOff>
    </xdr:to>
    <xdr:pic>
      <xdr:nvPicPr>
        <xdr:cNvPr id="181" name="Imagem 180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81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52186</xdr:rowOff>
    </xdr:to>
    <xdr:pic>
      <xdr:nvPicPr>
        <xdr:cNvPr id="182" name="Imagem 181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7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183" name="Imagem 182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184" name="Imagem 183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156961</xdr:rowOff>
    </xdr:to>
    <xdr:pic>
      <xdr:nvPicPr>
        <xdr:cNvPr id="185" name="Imagem 184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81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186" name="Imagem 185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156961</xdr:rowOff>
    </xdr:to>
    <xdr:pic>
      <xdr:nvPicPr>
        <xdr:cNvPr id="187" name="Imagem 186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81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156961</xdr:rowOff>
    </xdr:to>
    <xdr:pic>
      <xdr:nvPicPr>
        <xdr:cNvPr id="188" name="Imagem 187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81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118861</xdr:rowOff>
    </xdr:to>
    <xdr:pic>
      <xdr:nvPicPr>
        <xdr:cNvPr id="189" name="Imagem 188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43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52186</xdr:rowOff>
    </xdr:to>
    <xdr:pic>
      <xdr:nvPicPr>
        <xdr:cNvPr id="190" name="Imagem 189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7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191" name="Imagem 190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192" name="Imagem 191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156961</xdr:rowOff>
    </xdr:to>
    <xdr:pic>
      <xdr:nvPicPr>
        <xdr:cNvPr id="193" name="Imagem 192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81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194" name="Imagem 193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156961</xdr:rowOff>
    </xdr:to>
    <xdr:pic>
      <xdr:nvPicPr>
        <xdr:cNvPr id="195" name="Imagem 194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81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156961</xdr:rowOff>
    </xdr:to>
    <xdr:pic>
      <xdr:nvPicPr>
        <xdr:cNvPr id="196" name="Imagem 195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81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118861</xdr:rowOff>
    </xdr:to>
    <xdr:pic>
      <xdr:nvPicPr>
        <xdr:cNvPr id="197" name="Imagem 196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43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198" name="Imagem 197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156961</xdr:rowOff>
    </xdr:to>
    <xdr:pic>
      <xdr:nvPicPr>
        <xdr:cNvPr id="199" name="Imagem 198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81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156961</xdr:rowOff>
    </xdr:to>
    <xdr:pic>
      <xdr:nvPicPr>
        <xdr:cNvPr id="200" name="Imagem 199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81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118861</xdr:rowOff>
    </xdr:to>
    <xdr:pic>
      <xdr:nvPicPr>
        <xdr:cNvPr id="201" name="Imagem 200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43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156961</xdr:rowOff>
    </xdr:to>
    <xdr:pic>
      <xdr:nvPicPr>
        <xdr:cNvPr id="202" name="Imagem 201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81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118861</xdr:rowOff>
    </xdr:to>
    <xdr:pic>
      <xdr:nvPicPr>
        <xdr:cNvPr id="203" name="Imagem 202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43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118861</xdr:rowOff>
    </xdr:to>
    <xdr:pic>
      <xdr:nvPicPr>
        <xdr:cNvPr id="204" name="Imagem 203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43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80761</xdr:rowOff>
    </xdr:to>
    <xdr:pic>
      <xdr:nvPicPr>
        <xdr:cNvPr id="205" name="Imagem 204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05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99811</xdr:rowOff>
    </xdr:to>
    <xdr:pic>
      <xdr:nvPicPr>
        <xdr:cNvPr id="206" name="Imagem 205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1024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52186</xdr:rowOff>
    </xdr:to>
    <xdr:pic>
      <xdr:nvPicPr>
        <xdr:cNvPr id="207" name="Imagem 206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7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52186</xdr:rowOff>
    </xdr:to>
    <xdr:pic>
      <xdr:nvPicPr>
        <xdr:cNvPr id="208" name="Imagem 207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7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209" name="Imagem 208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52186</xdr:rowOff>
    </xdr:to>
    <xdr:pic>
      <xdr:nvPicPr>
        <xdr:cNvPr id="210" name="Imagem 209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7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211" name="Imagem 210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212" name="Imagem 211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156961</xdr:rowOff>
    </xdr:to>
    <xdr:pic>
      <xdr:nvPicPr>
        <xdr:cNvPr id="213" name="Imagem 212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81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52186</xdr:rowOff>
    </xdr:to>
    <xdr:pic>
      <xdr:nvPicPr>
        <xdr:cNvPr id="214" name="Imagem 213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7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215" name="Imagem 214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216" name="Imagem 215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156961</xdr:rowOff>
    </xdr:to>
    <xdr:pic>
      <xdr:nvPicPr>
        <xdr:cNvPr id="217" name="Imagem 216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81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218" name="Imagem 217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156961</xdr:rowOff>
    </xdr:to>
    <xdr:pic>
      <xdr:nvPicPr>
        <xdr:cNvPr id="219" name="Imagem 218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81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156961</xdr:rowOff>
    </xdr:to>
    <xdr:pic>
      <xdr:nvPicPr>
        <xdr:cNvPr id="220" name="Imagem 219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81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118861</xdr:rowOff>
    </xdr:to>
    <xdr:pic>
      <xdr:nvPicPr>
        <xdr:cNvPr id="221" name="Imagem 220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43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52186</xdr:rowOff>
    </xdr:to>
    <xdr:pic>
      <xdr:nvPicPr>
        <xdr:cNvPr id="222" name="Imagem 221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7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223" name="Imagem 222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224" name="Imagem 223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156961</xdr:rowOff>
    </xdr:to>
    <xdr:pic>
      <xdr:nvPicPr>
        <xdr:cNvPr id="225" name="Imagem 224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81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226" name="Imagem 225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156961</xdr:rowOff>
    </xdr:to>
    <xdr:pic>
      <xdr:nvPicPr>
        <xdr:cNvPr id="227" name="Imagem 226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81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156961</xdr:rowOff>
    </xdr:to>
    <xdr:pic>
      <xdr:nvPicPr>
        <xdr:cNvPr id="228" name="Imagem 227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81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118861</xdr:rowOff>
    </xdr:to>
    <xdr:pic>
      <xdr:nvPicPr>
        <xdr:cNvPr id="229" name="Imagem 228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43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230" name="Imagem 229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156961</xdr:rowOff>
    </xdr:to>
    <xdr:pic>
      <xdr:nvPicPr>
        <xdr:cNvPr id="231" name="Imagem 230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81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156961</xdr:rowOff>
    </xdr:to>
    <xdr:pic>
      <xdr:nvPicPr>
        <xdr:cNvPr id="232" name="Imagem 231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81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118861</xdr:rowOff>
    </xdr:to>
    <xdr:pic>
      <xdr:nvPicPr>
        <xdr:cNvPr id="233" name="Imagem 232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43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156961</xdr:rowOff>
    </xdr:to>
    <xdr:pic>
      <xdr:nvPicPr>
        <xdr:cNvPr id="234" name="Imagem 233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81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118861</xdr:rowOff>
    </xdr:to>
    <xdr:pic>
      <xdr:nvPicPr>
        <xdr:cNvPr id="235" name="Imagem 234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43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118861</xdr:rowOff>
    </xdr:to>
    <xdr:pic>
      <xdr:nvPicPr>
        <xdr:cNvPr id="236" name="Imagem 235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43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80761</xdr:rowOff>
    </xdr:to>
    <xdr:pic>
      <xdr:nvPicPr>
        <xdr:cNvPr id="237" name="Imagem 236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05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52186</xdr:rowOff>
    </xdr:to>
    <xdr:pic>
      <xdr:nvPicPr>
        <xdr:cNvPr id="238" name="Imagem 237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7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239" name="Imagem 238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240" name="Imagem 239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156961</xdr:rowOff>
    </xdr:to>
    <xdr:pic>
      <xdr:nvPicPr>
        <xdr:cNvPr id="241" name="Imagem 240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81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242" name="Imagem 241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156961</xdr:rowOff>
    </xdr:to>
    <xdr:pic>
      <xdr:nvPicPr>
        <xdr:cNvPr id="243" name="Imagem 242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81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156961</xdr:rowOff>
    </xdr:to>
    <xdr:pic>
      <xdr:nvPicPr>
        <xdr:cNvPr id="244" name="Imagem 243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81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118861</xdr:rowOff>
    </xdr:to>
    <xdr:pic>
      <xdr:nvPicPr>
        <xdr:cNvPr id="245" name="Imagem 244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43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246" name="Imagem 245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156961</xdr:rowOff>
    </xdr:to>
    <xdr:pic>
      <xdr:nvPicPr>
        <xdr:cNvPr id="247" name="Imagem 246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81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156961</xdr:rowOff>
    </xdr:to>
    <xdr:pic>
      <xdr:nvPicPr>
        <xdr:cNvPr id="248" name="Imagem 247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81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118861</xdr:rowOff>
    </xdr:to>
    <xdr:pic>
      <xdr:nvPicPr>
        <xdr:cNvPr id="249" name="Imagem 248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43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156961</xdr:rowOff>
    </xdr:to>
    <xdr:pic>
      <xdr:nvPicPr>
        <xdr:cNvPr id="250" name="Imagem 249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81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118861</xdr:rowOff>
    </xdr:to>
    <xdr:pic>
      <xdr:nvPicPr>
        <xdr:cNvPr id="251" name="Imagem 250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43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118861</xdr:rowOff>
    </xdr:to>
    <xdr:pic>
      <xdr:nvPicPr>
        <xdr:cNvPr id="252" name="Imagem 251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43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80761</xdr:rowOff>
    </xdr:to>
    <xdr:pic>
      <xdr:nvPicPr>
        <xdr:cNvPr id="253" name="Imagem 252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05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149</xdr:row>
      <xdr:rowOff>4561</xdr:rowOff>
    </xdr:to>
    <xdr:pic>
      <xdr:nvPicPr>
        <xdr:cNvPr id="254" name="Imagem 253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92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156961</xdr:rowOff>
    </xdr:to>
    <xdr:pic>
      <xdr:nvPicPr>
        <xdr:cNvPr id="255" name="Imagem 254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81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156961</xdr:rowOff>
    </xdr:to>
    <xdr:pic>
      <xdr:nvPicPr>
        <xdr:cNvPr id="256" name="Imagem 255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81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118861</xdr:rowOff>
    </xdr:to>
    <xdr:pic>
      <xdr:nvPicPr>
        <xdr:cNvPr id="257" name="Imagem 256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43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156961</xdr:rowOff>
    </xdr:to>
    <xdr:pic>
      <xdr:nvPicPr>
        <xdr:cNvPr id="258" name="Imagem 257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81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118861</xdr:rowOff>
    </xdr:to>
    <xdr:pic>
      <xdr:nvPicPr>
        <xdr:cNvPr id="259" name="Imagem 258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43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118861</xdr:rowOff>
    </xdr:to>
    <xdr:pic>
      <xdr:nvPicPr>
        <xdr:cNvPr id="260" name="Imagem 259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43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80761</xdr:rowOff>
    </xdr:to>
    <xdr:pic>
      <xdr:nvPicPr>
        <xdr:cNvPr id="261" name="Imagem 260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05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156961</xdr:rowOff>
    </xdr:to>
    <xdr:pic>
      <xdr:nvPicPr>
        <xdr:cNvPr id="262" name="Imagem 261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81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118861</xdr:rowOff>
    </xdr:to>
    <xdr:pic>
      <xdr:nvPicPr>
        <xdr:cNvPr id="263" name="Imagem 262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43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118861</xdr:rowOff>
    </xdr:to>
    <xdr:pic>
      <xdr:nvPicPr>
        <xdr:cNvPr id="264" name="Imagem 263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43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80761</xdr:rowOff>
    </xdr:to>
    <xdr:pic>
      <xdr:nvPicPr>
        <xdr:cNvPr id="265" name="Imagem 264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05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118861</xdr:rowOff>
    </xdr:to>
    <xdr:pic>
      <xdr:nvPicPr>
        <xdr:cNvPr id="266" name="Imagem 265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43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80761</xdr:rowOff>
    </xdr:to>
    <xdr:pic>
      <xdr:nvPicPr>
        <xdr:cNvPr id="267" name="Imagem 266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05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80761</xdr:rowOff>
    </xdr:to>
    <xdr:pic>
      <xdr:nvPicPr>
        <xdr:cNvPr id="268" name="Imagem 267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805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144</xdr:row>
      <xdr:rowOff>76198</xdr:rowOff>
    </xdr:from>
    <xdr:to>
      <xdr:col>13</xdr:col>
      <xdr:colOff>114301</xdr:colOff>
      <xdr:row>148</xdr:row>
      <xdr:rowOff>42661</xdr:rowOff>
    </xdr:to>
    <xdr:pic>
      <xdr:nvPicPr>
        <xdr:cNvPr id="269" name="Imagem 268" descr="C:\Documents and Settings\comercial02\Desktop\Assinatura Vasco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>
        <a:xfrm rot="21418806">
          <a:off x="85725" y="27597100"/>
          <a:ext cx="2381250" cy="767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omercialvigilancia@sacel.com.br" TargetMode="External"/><Relationship Id="rId1" Type="http://schemas.openxmlformats.org/officeDocument/2006/relationships/hyperlink" Target="mailto:andreia.almeida@ifs.edu.br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9"/>
  <sheetViews>
    <sheetView showGridLines="0" view="pageBreakPreview" zoomScaleNormal="100" workbookViewId="0"/>
  </sheetViews>
  <sheetFormatPr defaultColWidth="9" defaultRowHeight="15"/>
  <cols>
    <col min="1" max="65" width="2.7109375" customWidth="1"/>
  </cols>
  <sheetData>
    <row r="1" spans="1:36" ht="1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</row>
    <row r="2" spans="1:36" ht="1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3" spans="1:36" ht="1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</row>
    <row r="4" spans="1:36" ht="15" customHeight="1">
      <c r="A4" s="121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</row>
    <row r="5" spans="1:36" ht="15" customHeight="1">
      <c r="A5" s="121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</row>
    <row r="6" spans="1:36" ht="15" customHeight="1">
      <c r="A6" s="121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22"/>
    </row>
    <row r="7" spans="1:36" ht="15" customHeight="1">
      <c r="A7" s="121"/>
      <c r="B7" s="160" t="s">
        <v>0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22"/>
    </row>
    <row r="8" spans="1:36" ht="15" customHeight="1">
      <c r="A8" s="121"/>
      <c r="B8" s="160" t="s">
        <v>1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22"/>
    </row>
    <row r="9" spans="1:36" ht="15" customHeight="1">
      <c r="A9" s="123"/>
      <c r="B9" s="160" t="s">
        <v>2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22"/>
    </row>
    <row r="10" spans="1:36" ht="15" customHeight="1">
      <c r="A10" s="123"/>
      <c r="B10" s="160" t="s">
        <v>3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22"/>
    </row>
    <row r="11" spans="1:36" ht="15" customHeight="1">
      <c r="A11" s="161" t="s">
        <v>4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23"/>
      <c r="R11" s="123"/>
      <c r="S11" s="123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</row>
    <row r="12" spans="1:36" ht="15" customHeight="1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</row>
    <row r="13" spans="1:36" ht="7.5" customHeight="1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</row>
    <row r="14" spans="1:36" ht="7.5" customHeight="1">
      <c r="A14" s="163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</row>
    <row r="15" spans="1:36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24"/>
      <c r="AJ15" s="124"/>
    </row>
    <row r="16" spans="1:36" ht="15" customHeight="1">
      <c r="A16" s="125"/>
      <c r="B16" s="217" t="s">
        <v>5</v>
      </c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125"/>
    </row>
    <row r="17" spans="1:36" ht="15" customHeight="1"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</row>
    <row r="18" spans="1:36" ht="15" customHeight="1">
      <c r="B18" s="218" t="s">
        <v>6</v>
      </c>
      <c r="C18" s="218"/>
      <c r="D18" s="218"/>
      <c r="E18" s="218"/>
      <c r="F18" s="218"/>
      <c r="G18" s="219" t="s">
        <v>7</v>
      </c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</row>
    <row r="19" spans="1:36" ht="15" customHeight="1">
      <c r="B19" s="218"/>
      <c r="C19" s="218"/>
      <c r="D19" s="218"/>
      <c r="E19" s="218"/>
      <c r="F19" s="218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</row>
    <row r="20" spans="1:36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</row>
    <row r="21" spans="1:36" ht="18.75">
      <c r="B21" s="164" t="s">
        <v>8</v>
      </c>
      <c r="C21" s="164"/>
      <c r="D21" s="164"/>
      <c r="E21" s="165" t="s">
        <v>9</v>
      </c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</row>
    <row r="22" spans="1:36">
      <c r="A22" s="126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</row>
    <row r="23" spans="1:36" ht="18.75">
      <c r="B23" s="164" t="s">
        <v>10</v>
      </c>
      <c r="C23" s="164"/>
      <c r="D23" s="166">
        <v>45020</v>
      </c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</row>
    <row r="24" spans="1:36">
      <c r="A24" s="126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</row>
    <row r="25" spans="1:36" ht="18.75">
      <c r="B25" s="164" t="s">
        <v>11</v>
      </c>
      <c r="C25" s="164"/>
      <c r="D25" s="164"/>
      <c r="E25" s="165" t="s">
        <v>12</v>
      </c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</row>
    <row r="26" spans="1:36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</row>
    <row r="27" spans="1:36" ht="18.75">
      <c r="A27" s="126"/>
      <c r="B27" s="168" t="s">
        <v>13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26"/>
    </row>
    <row r="28" spans="1:36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</row>
    <row r="29" spans="1:36" ht="7.5" customHeight="1">
      <c r="A29" s="169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</row>
    <row r="30" spans="1:36" ht="7.5" customHeight="1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</row>
    <row r="31" spans="1:36">
      <c r="A31" s="121"/>
      <c r="B31" s="121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</row>
    <row r="32" spans="1:36">
      <c r="A32" s="121"/>
      <c r="B32" s="121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</row>
    <row r="33" spans="1:36">
      <c r="A33" s="121"/>
      <c r="B33" s="171" t="s">
        <v>14</v>
      </c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3"/>
      <c r="AJ33" s="134"/>
    </row>
    <row r="34" spans="1:36" ht="15.75" customHeight="1">
      <c r="A34" s="121"/>
      <c r="B34" s="220" t="s">
        <v>15</v>
      </c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2"/>
      <c r="AJ34" s="135"/>
    </row>
    <row r="35" spans="1:36" ht="15.75">
      <c r="A35" s="121"/>
      <c r="B35" s="223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5"/>
      <c r="AJ35" s="135"/>
    </row>
    <row r="36" spans="1:36">
      <c r="A36" s="121"/>
      <c r="B36" s="127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</row>
    <row r="37" spans="1:36">
      <c r="A37" s="121"/>
      <c r="B37" s="171" t="s">
        <v>16</v>
      </c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3"/>
      <c r="AJ37" s="134"/>
    </row>
    <row r="38" spans="1:36" ht="15.75" customHeight="1">
      <c r="A38" s="121"/>
      <c r="B38" s="220" t="s">
        <v>17</v>
      </c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2"/>
      <c r="AJ38" s="135"/>
    </row>
    <row r="39" spans="1:36" ht="15.75">
      <c r="A39" s="121"/>
      <c r="B39" s="223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5"/>
      <c r="AJ39" s="135"/>
    </row>
    <row r="40" spans="1:36">
      <c r="A40" s="121"/>
      <c r="B40" s="127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</row>
    <row r="41" spans="1:36">
      <c r="A41" s="121"/>
      <c r="B41" s="171" t="s">
        <v>18</v>
      </c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3"/>
      <c r="AJ41" s="134"/>
    </row>
    <row r="42" spans="1:36" ht="15.75" customHeight="1">
      <c r="A42" s="121"/>
      <c r="B42" s="220" t="s">
        <v>19</v>
      </c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2"/>
      <c r="AJ42" s="135"/>
    </row>
    <row r="43" spans="1:36" ht="15.75">
      <c r="A43" s="121"/>
      <c r="B43" s="223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5"/>
      <c r="AJ43" s="135"/>
    </row>
    <row r="44" spans="1:36">
      <c r="A44" s="121"/>
      <c r="B44" s="127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</row>
    <row r="45" spans="1:36">
      <c r="A45" s="121"/>
      <c r="B45" s="171" t="s">
        <v>20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3"/>
      <c r="R45" s="134"/>
      <c r="S45" s="171" t="s">
        <v>21</v>
      </c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3"/>
      <c r="AJ45" s="134"/>
    </row>
    <row r="46" spans="1:36" ht="15.75" customHeight="1">
      <c r="A46" s="121"/>
      <c r="B46" s="220" t="s">
        <v>22</v>
      </c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2"/>
      <c r="R46" s="135"/>
      <c r="S46" s="228" t="s">
        <v>23</v>
      </c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30"/>
      <c r="AJ46" s="135"/>
    </row>
    <row r="47" spans="1:36" ht="15.75">
      <c r="A47" s="121"/>
      <c r="B47" s="223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5"/>
      <c r="R47" s="135"/>
      <c r="S47" s="231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3"/>
      <c r="AJ47" s="135"/>
    </row>
    <row r="48" spans="1:36">
      <c r="A48" s="121"/>
      <c r="B48" s="121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</row>
    <row r="49" spans="1:36">
      <c r="A49" s="121"/>
      <c r="B49" s="121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</row>
    <row r="50" spans="1:36" ht="18.75">
      <c r="A50" s="121"/>
      <c r="B50" s="175" t="s">
        <v>24</v>
      </c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7"/>
      <c r="AJ50" s="136"/>
    </row>
    <row r="51" spans="1:36" ht="15.75" customHeight="1">
      <c r="A51" s="121"/>
      <c r="B51" s="234" t="s">
        <v>25</v>
      </c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6"/>
      <c r="AJ51" s="137"/>
    </row>
    <row r="52" spans="1:36" ht="15.75">
      <c r="A52" s="121"/>
      <c r="B52" s="234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  <c r="AI52" s="236"/>
      <c r="AJ52" s="137"/>
    </row>
    <row r="53" spans="1:36" ht="15.75">
      <c r="A53" s="121"/>
      <c r="B53" s="237"/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9"/>
      <c r="AJ53" s="137"/>
    </row>
    <row r="54" spans="1:36" ht="15.75">
      <c r="A54" s="121"/>
      <c r="B54" s="121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</row>
    <row r="55" spans="1:36" ht="12" customHeight="1">
      <c r="A55" s="125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38"/>
    </row>
    <row r="56" spans="1:36" ht="12" customHeight="1">
      <c r="A56" s="125"/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</row>
    <row r="57" spans="1:36" ht="12" customHeight="1">
      <c r="A57" s="130"/>
      <c r="AJ57" s="139"/>
    </row>
    <row r="58" spans="1:36" ht="12" customHeight="1">
      <c r="A58" s="130"/>
      <c r="AJ58" s="139"/>
    </row>
    <row r="59" spans="1:36" ht="12" customHeight="1">
      <c r="A59" s="130"/>
      <c r="B59" s="178" t="str">
        <f>+B7</f>
        <v>Avenida Marginal, nº 815, Rosa Elze, São Cristovão/SE, CEP: 49.100-000</v>
      </c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39"/>
    </row>
    <row r="60" spans="1:36" ht="12" customHeight="1">
      <c r="A60" s="130"/>
      <c r="B60" s="178" t="str">
        <f>+B8</f>
        <v>Homepager: www.sacel.com.br - E-mail: sacel@sacel.com.br</v>
      </c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39"/>
    </row>
    <row r="61" spans="1:36" ht="12" customHeight="1">
      <c r="A61" s="130"/>
      <c r="B61" s="178" t="str">
        <f>+B9</f>
        <v>Telefone.: (79) 3257 1244 - (79) 3257 8840</v>
      </c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39"/>
    </row>
    <row r="62" spans="1:36" ht="12" customHeight="1">
      <c r="A62" s="227" t="s">
        <v>26</v>
      </c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179" t="str">
        <f>+B10</f>
        <v>CNPJ: 16.207.888/0001-78</v>
      </c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30"/>
    </row>
    <row r="63" spans="1:36" ht="12" customHeight="1">
      <c r="A63" s="227"/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132"/>
      <c r="O63" s="132"/>
      <c r="P63" s="132"/>
      <c r="Q63" s="132"/>
      <c r="R63" s="132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</row>
    <row r="64" spans="1:36" ht="4.5" customHeight="1">
      <c r="A64" s="162"/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</row>
    <row r="65" spans="1:36" ht="4.5" customHeight="1">
      <c r="A65" s="163"/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</row>
    <row r="66" spans="1:36"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</row>
    <row r="67" spans="1:36" ht="15.75">
      <c r="B67" s="180" t="s">
        <v>27</v>
      </c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47"/>
    </row>
    <row r="68" spans="1:36" ht="15" customHeight="1">
      <c r="B68" s="240" t="s">
        <v>28</v>
      </c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  <c r="N68" s="241"/>
      <c r="O68" s="241"/>
      <c r="P68" s="241"/>
      <c r="Q68" s="241"/>
      <c r="R68" s="241"/>
      <c r="S68" s="241"/>
      <c r="T68" s="241"/>
      <c r="U68" s="241"/>
      <c r="V68" s="241"/>
      <c r="W68" s="241"/>
      <c r="X68" s="241"/>
      <c r="Y68" s="241"/>
      <c r="Z68" s="241"/>
      <c r="AA68" s="241"/>
      <c r="AB68" s="241"/>
      <c r="AC68" s="241"/>
      <c r="AD68" s="241"/>
      <c r="AE68" s="241"/>
      <c r="AF68" s="241"/>
      <c r="AG68" s="241"/>
      <c r="AH68" s="241"/>
      <c r="AI68" s="241"/>
      <c r="AJ68" s="148"/>
    </row>
    <row r="69" spans="1:36">
      <c r="B69" s="241"/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241"/>
      <c r="X69" s="241"/>
      <c r="Y69" s="241"/>
      <c r="Z69" s="241"/>
      <c r="AA69" s="241"/>
      <c r="AB69" s="241"/>
      <c r="AC69" s="241"/>
      <c r="AD69" s="241"/>
      <c r="AE69" s="241"/>
      <c r="AF69" s="241"/>
      <c r="AG69" s="241"/>
      <c r="AH69" s="241"/>
      <c r="AI69" s="241"/>
      <c r="AJ69" s="148"/>
    </row>
    <row r="70" spans="1:36">
      <c r="B70" s="241"/>
      <c r="C70" s="241"/>
      <c r="D70" s="241"/>
      <c r="E70" s="241"/>
      <c r="F70" s="241"/>
      <c r="G70" s="241"/>
      <c r="H70" s="241"/>
      <c r="I70" s="241"/>
      <c r="J70" s="241"/>
      <c r="K70" s="241"/>
      <c r="L70" s="241"/>
      <c r="M70" s="241"/>
      <c r="N70" s="241"/>
      <c r="O70" s="241"/>
      <c r="P70" s="241"/>
      <c r="Q70" s="241"/>
      <c r="R70" s="241"/>
      <c r="S70" s="241"/>
      <c r="T70" s="241"/>
      <c r="U70" s="241"/>
      <c r="V70" s="241"/>
      <c r="W70" s="241"/>
      <c r="X70" s="241"/>
      <c r="Y70" s="241"/>
      <c r="Z70" s="241"/>
      <c r="AA70" s="241"/>
      <c r="AB70" s="241"/>
      <c r="AC70" s="241"/>
      <c r="AD70" s="241"/>
      <c r="AE70" s="241"/>
      <c r="AF70" s="241"/>
      <c r="AG70" s="241"/>
      <c r="AH70" s="241"/>
      <c r="AI70" s="241"/>
      <c r="AJ70" s="148"/>
    </row>
    <row r="71" spans="1:36" ht="15.75"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9"/>
    </row>
    <row r="72" spans="1:36" ht="15.75">
      <c r="B72" s="180" t="s">
        <v>29</v>
      </c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47"/>
    </row>
    <row r="73" spans="1:36" ht="15" customHeight="1">
      <c r="B73" s="181" t="s">
        <v>30</v>
      </c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50"/>
    </row>
    <row r="74" spans="1:36" ht="15.75"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9"/>
    </row>
    <row r="75" spans="1:36" ht="15.75">
      <c r="B75" s="180" t="s">
        <v>31</v>
      </c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47"/>
    </row>
    <row r="76" spans="1:36" ht="15" customHeight="1">
      <c r="B76" s="182" t="s">
        <v>32</v>
      </c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51"/>
    </row>
    <row r="77" spans="1:36" ht="15" customHeight="1">
      <c r="B77" s="182" t="str">
        <f>+B34</f>
        <v>INSTITUTO FEDERAL DE EDUCAÇÃO, CIÊNCIA E TECNOLOGIA DE SERGIPE (REITORIA)</v>
      </c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51"/>
    </row>
    <row r="78" spans="1:36"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52"/>
    </row>
    <row r="79" spans="1:36" ht="15.75">
      <c r="B79" s="180" t="s">
        <v>33</v>
      </c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  <c r="AE79" s="180"/>
      <c r="AF79" s="180"/>
      <c r="AG79" s="180"/>
      <c r="AH79" s="180"/>
      <c r="AI79" s="180"/>
      <c r="AJ79" s="147"/>
    </row>
    <row r="80" spans="1:36">
      <c r="B80" s="183" t="s">
        <v>34</v>
      </c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3"/>
      <c r="Y80" s="183"/>
      <c r="Z80" s="183"/>
      <c r="AA80" s="183"/>
      <c r="AB80" s="183"/>
      <c r="AC80" s="183"/>
      <c r="AD80" s="183"/>
      <c r="AE80" s="183"/>
      <c r="AF80" s="183"/>
      <c r="AG80" s="183"/>
      <c r="AH80" s="183"/>
      <c r="AI80" s="183"/>
      <c r="AJ80" s="152"/>
    </row>
    <row r="81" spans="2:36"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52"/>
    </row>
    <row r="82" spans="2:36" ht="15.75">
      <c r="B82" s="180" t="s">
        <v>35</v>
      </c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  <c r="AH82" s="180"/>
      <c r="AI82" s="180"/>
      <c r="AJ82" s="147"/>
    </row>
    <row r="83" spans="2:36">
      <c r="B83" s="184" t="s">
        <v>36</v>
      </c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 t="s">
        <v>37</v>
      </c>
      <c r="AA83" s="184"/>
      <c r="AB83" s="184"/>
      <c r="AC83" s="184"/>
      <c r="AD83" s="184"/>
      <c r="AE83" s="184"/>
      <c r="AF83" s="184"/>
      <c r="AG83" s="184"/>
      <c r="AH83" s="184"/>
      <c r="AI83" s="184"/>
      <c r="AJ83" s="152"/>
    </row>
    <row r="84" spans="2:36" ht="15.75">
      <c r="B84" s="185" t="s">
        <v>38</v>
      </c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 t="s">
        <v>39</v>
      </c>
      <c r="AA84" s="185"/>
      <c r="AB84" s="185"/>
      <c r="AC84" s="185"/>
      <c r="AD84" s="185"/>
      <c r="AE84" s="185"/>
      <c r="AF84" s="185"/>
      <c r="AG84" s="185"/>
      <c r="AH84" s="185"/>
      <c r="AI84" s="185"/>
      <c r="AJ84" s="153"/>
    </row>
    <row r="85" spans="2:36" ht="15.75">
      <c r="B85" s="186" t="s">
        <v>16</v>
      </c>
      <c r="C85" s="186"/>
      <c r="D85" s="186"/>
      <c r="E85" s="186"/>
      <c r="F85" s="186"/>
      <c r="G85" s="186"/>
      <c r="H85" s="186"/>
      <c r="I85" s="186"/>
      <c r="J85" s="186"/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47"/>
    </row>
    <row r="86" spans="2:36" ht="15.75">
      <c r="B86" s="185" t="s">
        <v>0</v>
      </c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54"/>
    </row>
    <row r="87" spans="2:36">
      <c r="B87" s="187" t="s">
        <v>40</v>
      </c>
      <c r="C87" s="187"/>
      <c r="D87" s="187"/>
      <c r="E87" s="187"/>
      <c r="F87" s="187"/>
      <c r="G87" s="187"/>
      <c r="H87" s="187"/>
      <c r="I87" s="187" t="s">
        <v>41</v>
      </c>
      <c r="J87" s="187"/>
      <c r="K87" s="187"/>
      <c r="L87" s="187"/>
      <c r="M87" s="187"/>
      <c r="N87" s="187"/>
      <c r="O87" s="187"/>
      <c r="P87" s="187" t="s">
        <v>20</v>
      </c>
      <c r="Q87" s="187"/>
      <c r="R87" s="187"/>
      <c r="S87" s="187"/>
      <c r="T87" s="187"/>
      <c r="U87" s="187"/>
      <c r="V87" s="187"/>
      <c r="W87" s="186" t="s">
        <v>21</v>
      </c>
      <c r="X87" s="186"/>
      <c r="Y87" s="186"/>
      <c r="Z87" s="186"/>
      <c r="AA87" s="186"/>
      <c r="AB87" s="186"/>
      <c r="AC87" s="186"/>
      <c r="AD87" s="186"/>
      <c r="AE87" s="186"/>
      <c r="AF87" s="186"/>
      <c r="AG87" s="186"/>
      <c r="AH87" s="186"/>
      <c r="AI87" s="186"/>
    </row>
    <row r="88" spans="2:36" ht="15.75">
      <c r="B88" s="188">
        <v>271471107</v>
      </c>
      <c r="C88" s="188"/>
      <c r="D88" s="188"/>
      <c r="E88" s="188"/>
      <c r="F88" s="188"/>
      <c r="G88" s="143"/>
      <c r="H88" s="143"/>
      <c r="I88" s="188">
        <v>5480270</v>
      </c>
      <c r="J88" s="188"/>
      <c r="K88" s="188"/>
      <c r="L88" s="188"/>
      <c r="M88" s="188"/>
      <c r="N88" s="188"/>
      <c r="O88" s="188"/>
      <c r="P88" s="188" t="s">
        <v>42</v>
      </c>
      <c r="Q88" s="188"/>
      <c r="R88" s="188"/>
      <c r="S88" s="188"/>
      <c r="T88" s="188"/>
      <c r="U88" s="188"/>
      <c r="V88" s="188"/>
      <c r="W88" s="189" t="s">
        <v>43</v>
      </c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89"/>
      <c r="AI88" s="189"/>
    </row>
    <row r="90" spans="2:36" ht="15.75">
      <c r="B90" s="180" t="s">
        <v>44</v>
      </c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  <c r="AA90" s="180"/>
      <c r="AB90" s="180"/>
      <c r="AC90" s="180"/>
      <c r="AD90" s="180"/>
      <c r="AE90" s="180"/>
      <c r="AF90" s="180"/>
      <c r="AG90" s="180"/>
      <c r="AH90" s="180"/>
      <c r="AI90" s="180"/>
    </row>
    <row r="91" spans="2:36">
      <c r="B91" s="186" t="s">
        <v>45</v>
      </c>
      <c r="C91" s="186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86"/>
      <c r="O91" s="186"/>
      <c r="P91" s="186"/>
      <c r="Q91" s="186" t="s">
        <v>46</v>
      </c>
      <c r="R91" s="186"/>
      <c r="S91" s="186"/>
      <c r="T91" s="186"/>
      <c r="U91" s="186"/>
      <c r="V91" s="186"/>
      <c r="W91" s="186"/>
      <c r="X91" s="186"/>
      <c r="Y91" s="186"/>
      <c r="Z91" s="186" t="s">
        <v>47</v>
      </c>
      <c r="AA91" s="186"/>
      <c r="AB91" s="186"/>
      <c r="AC91" s="186"/>
      <c r="AD91" s="186"/>
      <c r="AE91" s="186"/>
      <c r="AF91" s="186"/>
      <c r="AG91" s="186"/>
      <c r="AH91" s="186"/>
      <c r="AI91" s="186"/>
    </row>
    <row r="92" spans="2:36">
      <c r="B92" s="190" t="s">
        <v>48</v>
      </c>
      <c r="C92" s="190"/>
      <c r="D92" s="190"/>
      <c r="E92" s="190"/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 t="s">
        <v>49</v>
      </c>
      <c r="R92" s="190"/>
      <c r="S92" s="190"/>
      <c r="T92" s="190"/>
      <c r="U92" s="190"/>
      <c r="V92" s="190"/>
      <c r="W92" s="190"/>
      <c r="X92" s="190"/>
      <c r="Y92" s="190"/>
      <c r="Z92" s="190" t="s">
        <v>50</v>
      </c>
      <c r="AA92" s="190"/>
      <c r="AB92" s="190"/>
      <c r="AC92" s="190"/>
      <c r="AD92" s="190"/>
      <c r="AE92" s="190"/>
      <c r="AF92" s="190"/>
      <c r="AG92" s="190"/>
      <c r="AH92" s="190"/>
      <c r="AI92" s="190"/>
    </row>
    <row r="93" spans="2:36">
      <c r="B93" s="186" t="s">
        <v>16</v>
      </c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  <c r="AF93" s="186"/>
      <c r="AG93" s="186"/>
      <c r="AH93" s="186"/>
      <c r="AI93" s="186"/>
    </row>
    <row r="94" spans="2:36" ht="15.75">
      <c r="B94" s="191" t="s">
        <v>0</v>
      </c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  <c r="AC94" s="191"/>
      <c r="AD94" s="191"/>
      <c r="AE94" s="191"/>
      <c r="AF94" s="191"/>
      <c r="AG94" s="191"/>
      <c r="AH94" s="191"/>
      <c r="AI94" s="191"/>
    </row>
    <row r="95" spans="2:36">
      <c r="B95" s="187" t="s">
        <v>51</v>
      </c>
      <c r="C95" s="187"/>
      <c r="D95" s="187"/>
      <c r="E95" s="187"/>
      <c r="F95" s="187"/>
      <c r="G95" s="187"/>
      <c r="H95" s="187" t="s">
        <v>52</v>
      </c>
      <c r="I95" s="187"/>
      <c r="J95" s="187"/>
      <c r="K95" s="187"/>
      <c r="L95" s="187"/>
      <c r="M95" s="187"/>
      <c r="N95" s="187"/>
      <c r="O95" s="187" t="s">
        <v>53</v>
      </c>
      <c r="P95" s="187"/>
      <c r="Q95" s="187"/>
      <c r="R95" s="187"/>
      <c r="S95" s="187"/>
      <c r="T95" s="187"/>
      <c r="U95" s="187"/>
      <c r="V95" s="187"/>
      <c r="W95" s="187" t="s">
        <v>54</v>
      </c>
      <c r="X95" s="187"/>
      <c r="Y95" s="187"/>
      <c r="Z95" s="187"/>
      <c r="AA95" s="187"/>
      <c r="AB95" s="187"/>
      <c r="AC95" s="187"/>
      <c r="AD95" s="187" t="s">
        <v>55</v>
      </c>
      <c r="AE95" s="187"/>
      <c r="AF95" s="187"/>
      <c r="AG95" s="187"/>
      <c r="AH95" s="187"/>
      <c r="AI95" s="187"/>
    </row>
    <row r="96" spans="2:36">
      <c r="B96" s="190" t="s">
        <v>56</v>
      </c>
      <c r="C96" s="190"/>
      <c r="D96" s="190"/>
      <c r="E96" s="190"/>
      <c r="F96" s="190"/>
      <c r="G96" s="190"/>
      <c r="H96" s="190" t="s">
        <v>57</v>
      </c>
      <c r="I96" s="190"/>
      <c r="J96" s="190"/>
      <c r="K96" s="190"/>
      <c r="L96" s="190"/>
      <c r="M96" s="190"/>
      <c r="N96" s="190"/>
      <c r="O96" s="190" t="s">
        <v>58</v>
      </c>
      <c r="P96" s="190"/>
      <c r="Q96" s="190"/>
      <c r="R96" s="190"/>
      <c r="S96" s="190"/>
      <c r="T96" s="190"/>
      <c r="U96" s="190"/>
      <c r="V96" s="190"/>
      <c r="W96" s="190" t="s">
        <v>59</v>
      </c>
      <c r="X96" s="190"/>
      <c r="Y96" s="190"/>
      <c r="Z96" s="190"/>
      <c r="AA96" s="190"/>
      <c r="AB96" s="190"/>
      <c r="AC96" s="190"/>
      <c r="AD96" s="190" t="s">
        <v>60</v>
      </c>
      <c r="AE96" s="190"/>
      <c r="AF96" s="190"/>
      <c r="AG96" s="190"/>
      <c r="AH96" s="190"/>
      <c r="AI96" s="190"/>
    </row>
    <row r="98" spans="1:36" ht="15.75">
      <c r="B98" s="180" t="s">
        <v>61</v>
      </c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  <c r="AA98" s="180"/>
      <c r="AB98" s="180"/>
      <c r="AC98" s="180"/>
      <c r="AD98" s="180"/>
      <c r="AE98" s="180"/>
      <c r="AF98" s="180"/>
      <c r="AG98" s="180"/>
      <c r="AH98" s="180"/>
      <c r="AI98" s="180"/>
    </row>
    <row r="99" spans="1:36">
      <c r="B99" s="187" t="s">
        <v>62</v>
      </c>
      <c r="C99" s="187"/>
      <c r="D99" s="187"/>
      <c r="E99" s="187"/>
      <c r="F99" s="187"/>
      <c r="G99" s="187"/>
      <c r="H99" s="186" t="s">
        <v>63</v>
      </c>
      <c r="I99" s="186"/>
      <c r="J99" s="186"/>
      <c r="K99" s="186"/>
      <c r="L99" s="186"/>
      <c r="M99" s="186"/>
      <c r="N99" s="186"/>
      <c r="O99" s="186" t="s">
        <v>64</v>
      </c>
      <c r="P99" s="186"/>
      <c r="Q99" s="186"/>
      <c r="R99" s="186"/>
      <c r="S99" s="186"/>
      <c r="T99" s="186"/>
      <c r="U99" s="186"/>
      <c r="V99" s="186"/>
      <c r="W99" s="186" t="s">
        <v>65</v>
      </c>
      <c r="X99" s="186"/>
      <c r="Y99" s="186"/>
      <c r="Z99" s="186"/>
      <c r="AA99" s="186"/>
      <c r="AB99" s="186"/>
      <c r="AC99" s="186"/>
      <c r="AD99" s="186" t="s">
        <v>66</v>
      </c>
      <c r="AE99" s="186"/>
      <c r="AF99" s="186"/>
      <c r="AG99" s="186"/>
      <c r="AH99" s="186"/>
      <c r="AI99" s="186"/>
    </row>
    <row r="100" spans="1:36">
      <c r="B100" s="190" t="s">
        <v>67</v>
      </c>
      <c r="C100" s="190"/>
      <c r="D100" s="190"/>
      <c r="E100" s="190"/>
      <c r="F100" s="190"/>
      <c r="G100" s="190"/>
      <c r="H100" s="190" t="s">
        <v>68</v>
      </c>
      <c r="I100" s="190"/>
      <c r="J100" s="190"/>
      <c r="K100" s="190"/>
      <c r="L100" s="190"/>
      <c r="M100" s="190"/>
      <c r="N100" s="190"/>
      <c r="O100" s="190" t="s">
        <v>69</v>
      </c>
      <c r="P100" s="190"/>
      <c r="Q100" s="190"/>
      <c r="R100" s="190"/>
      <c r="S100" s="190"/>
      <c r="T100" s="190"/>
      <c r="U100" s="190"/>
      <c r="V100" s="190"/>
      <c r="W100" s="190" t="s">
        <v>70</v>
      </c>
      <c r="X100" s="190"/>
      <c r="Y100" s="190"/>
      <c r="Z100" s="190"/>
      <c r="AA100" s="190"/>
      <c r="AB100" s="190"/>
      <c r="AC100" s="190"/>
      <c r="AD100" s="190" t="s">
        <v>71</v>
      </c>
      <c r="AE100" s="190"/>
      <c r="AF100" s="190"/>
      <c r="AG100" s="190"/>
      <c r="AH100" s="190"/>
      <c r="AI100" s="190"/>
    </row>
    <row r="102" spans="1:36" ht="15.75">
      <c r="B102" s="180" t="s">
        <v>72</v>
      </c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  <c r="AD102" s="180"/>
      <c r="AE102" s="180"/>
      <c r="AF102" s="180"/>
      <c r="AG102" s="180"/>
      <c r="AH102" s="180"/>
      <c r="AI102" s="180"/>
    </row>
    <row r="103" spans="1:36">
      <c r="A103" s="125"/>
      <c r="B103" s="187" t="s">
        <v>73</v>
      </c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7"/>
      <c r="S103" s="187"/>
      <c r="T103" s="187"/>
      <c r="U103" s="187"/>
      <c r="V103" s="187"/>
      <c r="W103" s="187"/>
      <c r="X103" s="187"/>
      <c r="Y103" s="187"/>
      <c r="Z103" s="187"/>
      <c r="AA103" s="187"/>
      <c r="AB103" s="187"/>
      <c r="AC103" s="187"/>
      <c r="AD103" s="187"/>
      <c r="AE103" s="187"/>
      <c r="AF103" s="187"/>
      <c r="AG103" s="187"/>
      <c r="AH103" s="187"/>
      <c r="AI103" s="187"/>
      <c r="AJ103" s="125"/>
    </row>
    <row r="104" spans="1:36">
      <c r="A104" s="125"/>
      <c r="B104" s="192" t="s">
        <v>74</v>
      </c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25"/>
    </row>
    <row r="105" spans="1:36" ht="15" customHeight="1">
      <c r="A105" s="125"/>
      <c r="B105" s="193" t="s">
        <v>75</v>
      </c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25"/>
    </row>
    <row r="106" spans="1:36">
      <c r="A106" s="125"/>
      <c r="B106" s="187" t="s">
        <v>76</v>
      </c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  <c r="T106" s="187"/>
      <c r="U106" s="187"/>
      <c r="V106" s="187"/>
      <c r="W106" s="187"/>
      <c r="X106" s="187"/>
      <c r="Y106" s="187"/>
      <c r="Z106" s="187"/>
      <c r="AA106" s="187"/>
      <c r="AB106" s="187"/>
      <c r="AC106" s="187"/>
      <c r="AD106" s="187"/>
      <c r="AE106" s="187"/>
      <c r="AF106" s="187"/>
      <c r="AG106" s="187"/>
      <c r="AH106" s="187"/>
      <c r="AI106" s="187"/>
      <c r="AJ106" s="125"/>
    </row>
    <row r="107" spans="1:36">
      <c r="A107" s="125"/>
      <c r="B107" s="192" t="s">
        <v>77</v>
      </c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25"/>
    </row>
    <row r="108" spans="1:36">
      <c r="A108" s="125"/>
      <c r="B108" s="187" t="s">
        <v>78</v>
      </c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  <c r="P108" s="187"/>
      <c r="Q108" s="187"/>
      <c r="R108" s="187"/>
      <c r="S108" s="187"/>
      <c r="T108" s="187"/>
      <c r="U108" s="187"/>
      <c r="V108" s="187"/>
      <c r="W108" s="187"/>
      <c r="X108" s="187"/>
      <c r="Y108" s="187"/>
      <c r="Z108" s="187"/>
      <c r="AA108" s="187"/>
      <c r="AB108" s="187"/>
      <c r="AC108" s="187"/>
      <c r="AD108" s="187"/>
      <c r="AE108" s="187"/>
      <c r="AF108" s="187"/>
      <c r="AG108" s="187"/>
      <c r="AH108" s="187"/>
      <c r="AI108" s="187"/>
      <c r="AJ108" s="125"/>
    </row>
    <row r="109" spans="1:36">
      <c r="A109" s="125"/>
      <c r="B109" s="192" t="s">
        <v>79</v>
      </c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125"/>
    </row>
    <row r="110" spans="1:36">
      <c r="A110" s="125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5"/>
    </row>
    <row r="111" spans="1:36" ht="12" customHeight="1">
      <c r="A111" s="125"/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</row>
    <row r="112" spans="1:36" ht="12" customHeight="1">
      <c r="A112" s="125"/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</row>
    <row r="113" spans="1:36" ht="12" customHeight="1">
      <c r="A113" s="125"/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125"/>
      <c r="AH113" s="125"/>
      <c r="AI113" s="125"/>
      <c r="AJ113" s="125"/>
    </row>
    <row r="114" spans="1:36" ht="12" customHeight="1">
      <c r="A114" s="130"/>
      <c r="AJ114" s="139"/>
    </row>
    <row r="115" spans="1:36" ht="12" customHeight="1">
      <c r="A115" s="130"/>
      <c r="B115" s="178" t="str">
        <f>+B59</f>
        <v>Avenida Marginal, nº 815, Rosa Elze, São Cristovão/SE, CEP: 49.100-000</v>
      </c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  <c r="Y115" s="178"/>
      <c r="Z115" s="178"/>
      <c r="AA115" s="178"/>
      <c r="AB115" s="178"/>
      <c r="AC115" s="178"/>
      <c r="AD115" s="178"/>
      <c r="AE115" s="178"/>
      <c r="AF115" s="178"/>
      <c r="AG115" s="178"/>
      <c r="AH115" s="178"/>
      <c r="AI115" s="178"/>
      <c r="AJ115" s="139"/>
    </row>
    <row r="116" spans="1:36" ht="12" customHeight="1">
      <c r="A116" s="130"/>
      <c r="B116" s="178" t="str">
        <f>+B60</f>
        <v>Homepager: www.sacel.com.br - E-mail: sacel@sacel.com.br</v>
      </c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178"/>
      <c r="U116" s="178"/>
      <c r="V116" s="178"/>
      <c r="W116" s="178"/>
      <c r="X116" s="178"/>
      <c r="Y116" s="178"/>
      <c r="Z116" s="178"/>
      <c r="AA116" s="178"/>
      <c r="AB116" s="178"/>
      <c r="AC116" s="178"/>
      <c r="AD116" s="178"/>
      <c r="AE116" s="178"/>
      <c r="AF116" s="178"/>
      <c r="AG116" s="178"/>
      <c r="AH116" s="178"/>
      <c r="AI116" s="178"/>
      <c r="AJ116" s="139"/>
    </row>
    <row r="117" spans="1:36" ht="12" customHeight="1">
      <c r="A117" s="130"/>
      <c r="B117" s="178" t="str">
        <f>+B61</f>
        <v>Telefone.: (79) 3257 1244 - (79) 3257 8840</v>
      </c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78"/>
      <c r="W117" s="178"/>
      <c r="X117" s="178"/>
      <c r="Y117" s="178"/>
      <c r="Z117" s="178"/>
      <c r="AA117" s="178"/>
      <c r="AB117" s="178"/>
      <c r="AC117" s="178"/>
      <c r="AD117" s="178"/>
      <c r="AE117" s="178"/>
      <c r="AF117" s="178"/>
      <c r="AG117" s="178"/>
      <c r="AH117" s="178"/>
      <c r="AI117" s="178"/>
      <c r="AJ117" s="139"/>
    </row>
    <row r="118" spans="1:36" ht="12" customHeight="1">
      <c r="A118" s="227" t="s">
        <v>26</v>
      </c>
      <c r="B118" s="227"/>
      <c r="C118" s="227"/>
      <c r="D118" s="227"/>
      <c r="E118" s="227"/>
      <c r="F118" s="227"/>
      <c r="G118" s="227"/>
      <c r="H118" s="227"/>
      <c r="I118" s="227"/>
      <c r="J118" s="227"/>
      <c r="K118" s="227"/>
      <c r="L118" s="227"/>
      <c r="M118" s="227"/>
      <c r="N118" s="178" t="str">
        <f>+B10</f>
        <v>CNPJ: 16.207.888/0001-78</v>
      </c>
      <c r="O118" s="178"/>
      <c r="P118" s="178"/>
      <c r="Q118" s="178"/>
      <c r="R118" s="178"/>
      <c r="S118" s="178"/>
      <c r="T118" s="178"/>
      <c r="U118" s="178"/>
      <c r="V118" s="178"/>
      <c r="W118" s="178"/>
      <c r="X118" s="178"/>
      <c r="Y118" s="178"/>
      <c r="Z118" s="178"/>
      <c r="AA118" s="178"/>
      <c r="AB118" s="178"/>
      <c r="AC118" s="178"/>
      <c r="AD118" s="178"/>
      <c r="AE118" s="178"/>
      <c r="AF118" s="178"/>
      <c r="AG118" s="178"/>
      <c r="AH118" s="178"/>
      <c r="AI118" s="178"/>
      <c r="AJ118" s="130"/>
    </row>
    <row r="119" spans="1:36" ht="12" customHeight="1">
      <c r="A119" s="227"/>
      <c r="B119" s="227"/>
      <c r="C119" s="227"/>
      <c r="D119" s="227"/>
      <c r="E119" s="227"/>
      <c r="F119" s="227"/>
      <c r="G119" s="227"/>
      <c r="H119" s="227"/>
      <c r="I119" s="227"/>
      <c r="J119" s="227"/>
      <c r="K119" s="227"/>
      <c r="L119" s="227"/>
      <c r="M119" s="227"/>
      <c r="N119" s="132"/>
      <c r="O119" s="132"/>
      <c r="P119" s="132"/>
      <c r="Q119" s="132"/>
      <c r="R119" s="132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130"/>
      <c r="AJ119" s="130"/>
    </row>
    <row r="120" spans="1:36" ht="4.5" customHeight="1">
      <c r="A120" s="162"/>
      <c r="B120" s="162"/>
      <c r="C120" s="162"/>
      <c r="D120" s="162"/>
      <c r="E120" s="162"/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162"/>
    </row>
    <row r="121" spans="1:36" ht="4.5" customHeight="1">
      <c r="A121" s="163"/>
      <c r="B121" s="163"/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  <c r="Z121" s="163"/>
      <c r="AA121" s="163"/>
      <c r="AB121" s="163"/>
      <c r="AC121" s="163"/>
      <c r="AD121" s="163"/>
      <c r="AE121" s="163"/>
      <c r="AF121" s="163"/>
      <c r="AG121" s="163"/>
      <c r="AH121" s="163"/>
      <c r="AI121" s="163"/>
      <c r="AJ121" s="163"/>
    </row>
    <row r="122" spans="1:36">
      <c r="B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4"/>
      <c r="AF122" s="144"/>
      <c r="AG122" s="144"/>
      <c r="AH122" s="144"/>
      <c r="AI122" s="144"/>
      <c r="AJ122" s="144"/>
    </row>
    <row r="123" spans="1:36" ht="15.75" customHeight="1">
      <c r="B123" s="194" t="s">
        <v>80</v>
      </c>
      <c r="C123" s="194"/>
      <c r="D123" s="194"/>
      <c r="E123" s="194"/>
      <c r="F123" s="194"/>
      <c r="G123" s="194"/>
      <c r="H123" s="194"/>
      <c r="I123" s="194"/>
      <c r="J123" s="194"/>
      <c r="K123" s="194"/>
      <c r="L123" s="194"/>
      <c r="M123" s="194"/>
      <c r="N123" s="194"/>
      <c r="O123" s="194"/>
      <c r="P123" s="194"/>
      <c r="Q123" s="194"/>
      <c r="R123" s="194"/>
      <c r="S123" s="194"/>
      <c r="T123" s="194"/>
      <c r="U123" s="194"/>
      <c r="V123" s="194"/>
      <c r="W123" s="194"/>
      <c r="X123" s="194"/>
      <c r="Y123" s="194"/>
      <c r="Z123" s="194"/>
      <c r="AA123" s="194"/>
      <c r="AB123" s="194"/>
      <c r="AC123" s="194"/>
      <c r="AD123" s="194"/>
      <c r="AE123" s="194"/>
      <c r="AF123" s="194"/>
      <c r="AG123" s="194"/>
      <c r="AH123" s="194"/>
      <c r="AI123" s="194"/>
      <c r="AJ123" s="144"/>
    </row>
    <row r="124" spans="1:36" ht="66.75" customHeight="1">
      <c r="B124" s="195" t="s">
        <v>81</v>
      </c>
      <c r="C124" s="195"/>
      <c r="D124" s="195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195"/>
      <c r="R124" s="195"/>
      <c r="S124" s="195"/>
      <c r="T124" s="195"/>
      <c r="U124" s="195"/>
      <c r="V124" s="195"/>
      <c r="W124" s="195"/>
      <c r="X124" s="195"/>
      <c r="Y124" s="195"/>
      <c r="Z124" s="195"/>
      <c r="AA124" s="195"/>
      <c r="AB124" s="195"/>
      <c r="AC124" s="195"/>
      <c r="AD124" s="195"/>
      <c r="AE124" s="195"/>
      <c r="AF124" s="195"/>
      <c r="AG124" s="195"/>
      <c r="AH124" s="195"/>
      <c r="AI124" s="195"/>
      <c r="AJ124" s="144"/>
    </row>
    <row r="125" spans="1:36" ht="15.75"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45"/>
      <c r="AH125" s="145"/>
      <c r="AI125" s="145"/>
      <c r="AJ125" s="144"/>
    </row>
    <row r="126" spans="1:36" ht="15.75" customHeight="1">
      <c r="B126" s="194" t="s">
        <v>82</v>
      </c>
      <c r="C126" s="194"/>
      <c r="D126" s="194"/>
      <c r="E126" s="194"/>
      <c r="F126" s="194"/>
      <c r="G126" s="194"/>
      <c r="H126" s="194"/>
      <c r="I126" s="194"/>
      <c r="J126" s="194"/>
      <c r="K126" s="194"/>
      <c r="L126" s="194"/>
      <c r="M126" s="194"/>
      <c r="N126" s="194"/>
      <c r="O126" s="194"/>
      <c r="P126" s="194"/>
      <c r="Q126" s="194"/>
      <c r="R126" s="194"/>
      <c r="S126" s="194"/>
      <c r="T126" s="194"/>
      <c r="U126" s="194"/>
      <c r="V126" s="194"/>
      <c r="W126" s="194"/>
      <c r="X126" s="194"/>
      <c r="Y126" s="194"/>
      <c r="Z126" s="194"/>
      <c r="AA126" s="194"/>
      <c r="AB126" s="194"/>
      <c r="AC126" s="194"/>
      <c r="AD126" s="194"/>
      <c r="AE126" s="194"/>
      <c r="AF126" s="194"/>
      <c r="AG126" s="194"/>
      <c r="AH126" s="194"/>
      <c r="AI126" s="194"/>
      <c r="AJ126" s="144"/>
    </row>
    <row r="127" spans="1:36">
      <c r="B127" s="196" t="s">
        <v>83</v>
      </c>
      <c r="C127" s="196"/>
      <c r="D127" s="196"/>
      <c r="E127" s="196"/>
      <c r="F127" s="196"/>
      <c r="G127" s="196"/>
      <c r="H127" s="196"/>
      <c r="I127" s="196"/>
      <c r="J127" s="196"/>
      <c r="K127" s="196"/>
      <c r="L127" s="196"/>
      <c r="M127" s="196"/>
      <c r="N127" s="196"/>
      <c r="O127" s="196"/>
      <c r="P127" s="196"/>
      <c r="Q127" s="196"/>
      <c r="R127" s="196"/>
      <c r="S127" s="196"/>
      <c r="T127" s="196"/>
      <c r="U127" s="196"/>
      <c r="V127" s="196"/>
      <c r="W127" s="196"/>
      <c r="X127" s="196"/>
      <c r="Y127" s="196"/>
      <c r="Z127" s="196"/>
      <c r="AA127" s="196"/>
      <c r="AB127" s="196"/>
      <c r="AC127" s="196"/>
      <c r="AD127" s="196"/>
      <c r="AE127" s="196"/>
      <c r="AF127" s="196"/>
      <c r="AG127" s="196"/>
      <c r="AH127" s="196"/>
      <c r="AI127" s="196"/>
      <c r="AJ127" s="144"/>
    </row>
    <row r="128" spans="1:36"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  <c r="U128" s="146"/>
      <c r="V128" s="146"/>
      <c r="W128" s="146"/>
      <c r="X128" s="146"/>
      <c r="Y128" s="146"/>
      <c r="Z128" s="146"/>
      <c r="AA128" s="146"/>
      <c r="AB128" s="146"/>
      <c r="AC128" s="146"/>
      <c r="AD128" s="146"/>
      <c r="AE128" s="146"/>
      <c r="AF128" s="146"/>
      <c r="AG128" s="146"/>
      <c r="AH128" s="146"/>
      <c r="AI128" s="146"/>
      <c r="AJ128" s="144"/>
    </row>
    <row r="129" spans="2:36" ht="15.75" customHeight="1">
      <c r="B129" s="194" t="s">
        <v>84</v>
      </c>
      <c r="C129" s="194"/>
      <c r="D129" s="194"/>
      <c r="E129" s="194"/>
      <c r="F129" s="194"/>
      <c r="G129" s="194"/>
      <c r="H129" s="194"/>
      <c r="I129" s="194"/>
      <c r="J129" s="194"/>
      <c r="K129" s="194"/>
      <c r="L129" s="194"/>
      <c r="M129" s="194"/>
      <c r="N129" s="194"/>
      <c r="O129" s="194"/>
      <c r="P129" s="194"/>
      <c r="Q129" s="194"/>
      <c r="R129" s="194"/>
      <c r="S129" s="194"/>
      <c r="T129" s="194"/>
      <c r="U129" s="194"/>
      <c r="V129" s="194"/>
      <c r="W129" s="194"/>
      <c r="X129" s="194"/>
      <c r="Y129" s="194"/>
      <c r="Z129" s="194"/>
      <c r="AA129" s="194"/>
      <c r="AB129" s="194"/>
      <c r="AC129" s="194"/>
      <c r="AD129" s="194"/>
      <c r="AE129" s="194"/>
      <c r="AF129" s="194"/>
      <c r="AG129" s="194"/>
      <c r="AH129" s="194"/>
      <c r="AI129" s="194"/>
      <c r="AJ129" s="147"/>
    </row>
    <row r="130" spans="2:36" ht="5.0999999999999996" customHeight="1">
      <c r="B130" s="155"/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  <c r="AH130" s="155"/>
      <c r="AI130" s="155"/>
      <c r="AJ130" s="155"/>
    </row>
    <row r="131" spans="2:36" ht="15.75" customHeight="1">
      <c r="B131" s="201" t="s">
        <v>85</v>
      </c>
      <c r="C131" s="201"/>
      <c r="D131" s="201"/>
      <c r="E131" s="197" t="s">
        <v>86</v>
      </c>
      <c r="F131" s="197"/>
      <c r="G131" s="197"/>
      <c r="H131" s="197"/>
      <c r="I131" s="197"/>
      <c r="J131" s="197"/>
      <c r="K131" s="197"/>
      <c r="L131" s="197"/>
      <c r="M131" s="197"/>
      <c r="N131" s="197"/>
      <c r="O131" s="197"/>
      <c r="P131" s="197"/>
      <c r="Q131" s="197"/>
      <c r="R131" s="197"/>
      <c r="S131" s="197"/>
      <c r="T131" s="197"/>
      <c r="U131" s="197"/>
      <c r="V131" s="197" t="s">
        <v>87</v>
      </c>
      <c r="W131" s="197"/>
      <c r="X131" s="197"/>
      <c r="Y131" s="197"/>
      <c r="Z131" s="197"/>
      <c r="AA131" s="197"/>
      <c r="AB131" s="197"/>
      <c r="AC131" s="197"/>
      <c r="AD131" s="197"/>
      <c r="AE131" s="201" t="s">
        <v>88</v>
      </c>
      <c r="AF131" s="201"/>
      <c r="AG131" s="201"/>
      <c r="AH131" s="201"/>
      <c r="AI131" s="201"/>
      <c r="AJ131" s="155"/>
    </row>
    <row r="132" spans="2:36" ht="15.75" customHeight="1">
      <c r="B132" s="201"/>
      <c r="C132" s="201"/>
      <c r="D132" s="201"/>
      <c r="E132" s="242" t="s">
        <v>89</v>
      </c>
      <c r="F132" s="242"/>
      <c r="G132" s="198" t="str">
        <f>+'12 X 36 DIURNO'!H10</f>
        <v>NOSSA SENHORA DA GLÓRIA/SE</v>
      </c>
      <c r="H132" s="198"/>
      <c r="I132" s="198"/>
      <c r="J132" s="198"/>
      <c r="K132" s="198"/>
      <c r="L132" s="198"/>
      <c r="M132" s="198"/>
      <c r="N132" s="198"/>
      <c r="O132" s="198"/>
      <c r="P132" s="198"/>
      <c r="Q132" s="198"/>
      <c r="R132" s="198"/>
      <c r="S132" s="198"/>
      <c r="T132" s="198"/>
      <c r="U132" s="198"/>
      <c r="V132" s="199" t="s">
        <v>90</v>
      </c>
      <c r="W132" s="200"/>
      <c r="X132" s="201" t="s">
        <v>91</v>
      </c>
      <c r="Y132" s="201"/>
      <c r="Z132" s="201"/>
      <c r="AA132" s="201" t="s">
        <v>92</v>
      </c>
      <c r="AB132" s="201"/>
      <c r="AC132" s="201"/>
      <c r="AD132" s="201"/>
      <c r="AE132" s="201"/>
      <c r="AF132" s="201"/>
      <c r="AG132" s="201"/>
      <c r="AH132" s="201"/>
      <c r="AI132" s="201"/>
      <c r="AJ132" s="155"/>
    </row>
    <row r="133" spans="2:36" ht="35.1" customHeight="1">
      <c r="B133" s="201"/>
      <c r="C133" s="201"/>
      <c r="D133" s="201"/>
      <c r="E133" s="242"/>
      <c r="F133" s="242"/>
      <c r="G133" s="202" t="str">
        <f>+'12 X 36 DIURNO'!B16</f>
        <v>Posto de vigilancia Armada, 12 hs DIURNAS de segunda a domingo, incluindo feriados,em turnos de 12 x 36</v>
      </c>
      <c r="H133" s="202"/>
      <c r="I133" s="202"/>
      <c r="J133" s="202"/>
      <c r="K133" s="202"/>
      <c r="L133" s="202"/>
      <c r="M133" s="202"/>
      <c r="N133" s="202"/>
      <c r="O133" s="202"/>
      <c r="P133" s="202"/>
      <c r="Q133" s="202"/>
      <c r="R133" s="202"/>
      <c r="S133" s="202"/>
      <c r="T133" s="202"/>
      <c r="U133" s="202"/>
      <c r="V133" s="203">
        <v>4</v>
      </c>
      <c r="W133" s="204"/>
      <c r="X133" s="205">
        <f>+'12 X 36 DIURNO'!I130</f>
        <v>8520.56</v>
      </c>
      <c r="Y133" s="205"/>
      <c r="Z133" s="205"/>
      <c r="AA133" s="205">
        <f>+V133*X133</f>
        <v>34082.239999999998</v>
      </c>
      <c r="AB133" s="205"/>
      <c r="AC133" s="205"/>
      <c r="AD133" s="205"/>
      <c r="AE133" s="206">
        <f>+AA133*12</f>
        <v>408986.88</v>
      </c>
      <c r="AF133" s="206"/>
      <c r="AG133" s="206"/>
      <c r="AH133" s="206"/>
      <c r="AI133" s="206"/>
      <c r="AJ133" s="155"/>
    </row>
    <row r="134" spans="2:36" ht="15.75">
      <c r="B134" s="201"/>
      <c r="C134" s="201"/>
      <c r="D134" s="201"/>
      <c r="E134" s="207" t="s">
        <v>93</v>
      </c>
      <c r="F134" s="207"/>
      <c r="G134" s="207"/>
      <c r="H134" s="207"/>
      <c r="I134" s="207"/>
      <c r="J134" s="207"/>
      <c r="K134" s="207"/>
      <c r="L134" s="207"/>
      <c r="M134" s="207"/>
      <c r="N134" s="207"/>
      <c r="O134" s="207"/>
      <c r="P134" s="207"/>
      <c r="Q134" s="207"/>
      <c r="R134" s="207"/>
      <c r="S134" s="207"/>
      <c r="T134" s="207"/>
      <c r="U134" s="207"/>
      <c r="V134" s="207"/>
      <c r="W134" s="207"/>
      <c r="X134" s="207"/>
      <c r="Y134" s="207"/>
      <c r="Z134" s="207"/>
      <c r="AA134" s="207"/>
      <c r="AB134" s="207"/>
      <c r="AC134" s="207"/>
      <c r="AD134" s="207"/>
      <c r="AE134" s="207"/>
      <c r="AF134" s="207"/>
      <c r="AG134" s="207"/>
      <c r="AH134" s="207"/>
      <c r="AI134" s="207"/>
      <c r="AJ134" s="155"/>
    </row>
    <row r="135" spans="2:36" ht="15.75" customHeight="1">
      <c r="B135" s="201"/>
      <c r="C135" s="201"/>
      <c r="D135" s="201"/>
      <c r="E135" s="208" t="s">
        <v>86</v>
      </c>
      <c r="F135" s="208"/>
      <c r="G135" s="208"/>
      <c r="H135" s="208"/>
      <c r="I135" s="208"/>
      <c r="J135" s="208"/>
      <c r="K135" s="208"/>
      <c r="L135" s="208"/>
      <c r="M135" s="208"/>
      <c r="N135" s="208"/>
      <c r="O135" s="208"/>
      <c r="P135" s="208"/>
      <c r="Q135" s="208"/>
      <c r="R135" s="208"/>
      <c r="S135" s="208"/>
      <c r="T135" s="208"/>
      <c r="U135" s="208"/>
      <c r="V135" s="209" t="s">
        <v>87</v>
      </c>
      <c r="W135" s="210"/>
      <c r="X135" s="210"/>
      <c r="Y135" s="210"/>
      <c r="Z135" s="210"/>
      <c r="AA135" s="210"/>
      <c r="AB135" s="210"/>
      <c r="AC135" s="210"/>
      <c r="AD135" s="210"/>
      <c r="AE135" s="243" t="s">
        <v>88</v>
      </c>
      <c r="AF135" s="244"/>
      <c r="AG135" s="244"/>
      <c r="AH135" s="244"/>
      <c r="AI135" s="245"/>
      <c r="AJ135" s="155"/>
    </row>
    <row r="136" spans="2:36" ht="15.75" customHeight="1">
      <c r="B136" s="201"/>
      <c r="C136" s="201"/>
      <c r="D136" s="201"/>
      <c r="E136" s="242" t="s">
        <v>94</v>
      </c>
      <c r="F136" s="242"/>
      <c r="G136" s="198" t="str">
        <f>+G132</f>
        <v>NOSSA SENHORA DA GLÓRIA/SE</v>
      </c>
      <c r="H136" s="198"/>
      <c r="I136" s="198"/>
      <c r="J136" s="198"/>
      <c r="K136" s="198"/>
      <c r="L136" s="198"/>
      <c r="M136" s="198"/>
      <c r="N136" s="198"/>
      <c r="O136" s="198"/>
      <c r="P136" s="198"/>
      <c r="Q136" s="198"/>
      <c r="R136" s="198"/>
      <c r="S136" s="198"/>
      <c r="T136" s="198"/>
      <c r="U136" s="198"/>
      <c r="V136" s="199" t="s">
        <v>90</v>
      </c>
      <c r="W136" s="200"/>
      <c r="X136" s="201" t="s">
        <v>91</v>
      </c>
      <c r="Y136" s="201"/>
      <c r="Z136" s="201"/>
      <c r="AA136" s="201" t="s">
        <v>92</v>
      </c>
      <c r="AB136" s="201"/>
      <c r="AC136" s="201"/>
      <c r="AD136" s="201"/>
      <c r="AE136" s="246"/>
      <c r="AF136" s="247"/>
      <c r="AG136" s="247"/>
      <c r="AH136" s="247"/>
      <c r="AI136" s="248"/>
      <c r="AJ136" s="155"/>
    </row>
    <row r="137" spans="2:36" ht="35.1" customHeight="1">
      <c r="B137" s="201"/>
      <c r="C137" s="201"/>
      <c r="D137" s="201"/>
      <c r="E137" s="242"/>
      <c r="F137" s="242"/>
      <c r="G137" s="202" t="str">
        <f>+'12 X 36 NOTURNO'!B16</f>
        <v>Posto de vigilancia Armada, 12 hs NOTURNAS de segunda a domingo, incluindo feriados,em turnos de 12 x 36</v>
      </c>
      <c r="H137" s="202"/>
      <c r="I137" s="202"/>
      <c r="J137" s="202"/>
      <c r="K137" s="202"/>
      <c r="L137" s="202"/>
      <c r="M137" s="202"/>
      <c r="N137" s="202"/>
      <c r="O137" s="202"/>
      <c r="P137" s="202"/>
      <c r="Q137" s="202"/>
      <c r="R137" s="202"/>
      <c r="S137" s="202"/>
      <c r="T137" s="202"/>
      <c r="U137" s="202"/>
      <c r="V137" s="203">
        <v>4</v>
      </c>
      <c r="W137" s="204"/>
      <c r="X137" s="205">
        <f>+'12 X 36 NOTURNO'!I132</f>
        <v>10510.38</v>
      </c>
      <c r="Y137" s="205"/>
      <c r="Z137" s="205"/>
      <c r="AA137" s="205">
        <f>+V137*X137</f>
        <v>42041.52</v>
      </c>
      <c r="AB137" s="205"/>
      <c r="AC137" s="205"/>
      <c r="AD137" s="205"/>
      <c r="AE137" s="206">
        <f>+AA137*12</f>
        <v>504498.24</v>
      </c>
      <c r="AF137" s="206"/>
      <c r="AG137" s="206"/>
      <c r="AH137" s="206"/>
      <c r="AI137" s="206"/>
      <c r="AJ137" s="155"/>
    </row>
    <row r="138" spans="2:36" ht="15.75">
      <c r="B138" s="201"/>
      <c r="C138" s="201"/>
      <c r="D138" s="201"/>
      <c r="E138" s="207" t="s">
        <v>95</v>
      </c>
      <c r="F138" s="207"/>
      <c r="G138" s="207"/>
      <c r="H138" s="207"/>
      <c r="I138" s="207"/>
      <c r="J138" s="207"/>
      <c r="K138" s="207"/>
      <c r="L138" s="207"/>
      <c r="M138" s="207"/>
      <c r="N138" s="207"/>
      <c r="O138" s="207"/>
      <c r="P138" s="207"/>
      <c r="Q138" s="207"/>
      <c r="R138" s="207"/>
      <c r="S138" s="207"/>
      <c r="T138" s="207"/>
      <c r="U138" s="207"/>
      <c r="V138" s="207"/>
      <c r="W138" s="207"/>
      <c r="X138" s="207"/>
      <c r="Y138" s="207"/>
      <c r="Z138" s="207"/>
      <c r="AA138" s="207"/>
      <c r="AB138" s="207"/>
      <c r="AC138" s="207"/>
      <c r="AD138" s="207"/>
      <c r="AE138" s="207"/>
      <c r="AF138" s="207"/>
      <c r="AG138" s="207"/>
      <c r="AH138" s="207"/>
      <c r="AI138" s="207"/>
      <c r="AJ138" s="155"/>
    </row>
    <row r="139" spans="2:36" ht="15.75">
      <c r="B139" s="156"/>
      <c r="C139" s="156"/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  <c r="Y139" s="156"/>
      <c r="Z139" s="156"/>
      <c r="AA139" s="156"/>
      <c r="AB139" s="156"/>
      <c r="AC139" s="156"/>
      <c r="AD139" s="156"/>
      <c r="AE139" s="156"/>
      <c r="AF139" s="156"/>
      <c r="AG139" s="156"/>
      <c r="AH139" s="155"/>
      <c r="AI139" s="155"/>
      <c r="AJ139" s="155"/>
    </row>
    <row r="140" spans="2:36" ht="15.75">
      <c r="B140" s="211" t="s">
        <v>96</v>
      </c>
      <c r="C140" s="212"/>
      <c r="D140" s="212"/>
      <c r="E140" s="212"/>
      <c r="F140" s="212"/>
      <c r="G140" s="212"/>
      <c r="H140" s="212"/>
      <c r="I140" s="212"/>
      <c r="J140" s="212"/>
      <c r="K140" s="212"/>
      <c r="L140" s="212"/>
      <c r="M140" s="212"/>
      <c r="N140" s="212"/>
      <c r="O140" s="212"/>
      <c r="P140" s="212"/>
      <c r="Q140" s="212"/>
      <c r="R140" s="212"/>
      <c r="S140" s="212"/>
      <c r="T140" s="212"/>
      <c r="U140" s="212"/>
      <c r="V140" s="212"/>
      <c r="W140" s="212"/>
      <c r="X140" s="212"/>
      <c r="Y140" s="212"/>
      <c r="Z140" s="212"/>
      <c r="AA140" s="212"/>
      <c r="AB140" s="212"/>
      <c r="AC140" s="212"/>
      <c r="AD140" s="213">
        <f>+AE133+AE137</f>
        <v>913485.12</v>
      </c>
      <c r="AE140" s="213"/>
      <c r="AF140" s="213"/>
      <c r="AG140" s="213"/>
      <c r="AH140" s="213"/>
      <c r="AI140" s="214"/>
      <c r="AJ140" s="155"/>
    </row>
    <row r="141" spans="2:36" ht="15.75">
      <c r="B141" s="215" t="s">
        <v>97</v>
      </c>
      <c r="C141" s="215"/>
      <c r="D141" s="215"/>
      <c r="E141" s="215"/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  <c r="P141" s="215"/>
      <c r="Q141" s="215"/>
      <c r="R141" s="215"/>
      <c r="S141" s="215"/>
      <c r="T141" s="215"/>
      <c r="U141" s="215"/>
      <c r="V141" s="215"/>
      <c r="W141" s="215"/>
      <c r="X141" s="215"/>
      <c r="Y141" s="215"/>
      <c r="Z141" s="215"/>
      <c r="AA141" s="215"/>
      <c r="AB141" s="215"/>
      <c r="AC141" s="215"/>
      <c r="AD141" s="215"/>
      <c r="AE141" s="215"/>
      <c r="AF141" s="215"/>
      <c r="AG141" s="215"/>
      <c r="AH141" s="215"/>
      <c r="AI141" s="215"/>
      <c r="AJ141" s="155"/>
    </row>
    <row r="142" spans="2:36" ht="15.75">
      <c r="B142" s="155"/>
      <c r="C142" s="155"/>
      <c r="D142" s="155"/>
      <c r="E142" s="155"/>
      <c r="F142" s="155"/>
      <c r="G142" s="155"/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/>
      <c r="AH142" s="155"/>
      <c r="AI142" s="155"/>
      <c r="AJ142" s="155"/>
    </row>
    <row r="143" spans="2:36" ht="15.75">
      <c r="B143" s="216" t="s">
        <v>98</v>
      </c>
      <c r="C143" s="216"/>
      <c r="D143" s="216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  <c r="AA143" s="216"/>
      <c r="AB143" s="216"/>
      <c r="AC143" s="216"/>
      <c r="AD143" s="216"/>
      <c r="AE143" s="216"/>
      <c r="AF143" s="216"/>
      <c r="AG143" s="216"/>
      <c r="AH143" s="216"/>
      <c r="AI143" s="216"/>
      <c r="AJ143" s="158"/>
    </row>
    <row r="144" spans="2:36" ht="15.75">
      <c r="B144" s="157"/>
      <c r="C144" s="157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  <c r="Z144" s="157"/>
      <c r="AA144" s="157"/>
      <c r="AB144" s="157"/>
      <c r="AC144" s="157"/>
      <c r="AD144" s="157"/>
      <c r="AE144" s="157"/>
      <c r="AF144" s="157"/>
      <c r="AG144" s="157"/>
      <c r="AH144" s="157"/>
      <c r="AI144" s="157"/>
      <c r="AJ144" s="157"/>
    </row>
    <row r="145" spans="2:36" ht="15.75">
      <c r="B145" s="157"/>
      <c r="C145" s="157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  <c r="Z145" s="157"/>
      <c r="AA145" s="157"/>
      <c r="AB145" s="157"/>
      <c r="AC145" s="157"/>
      <c r="AD145" s="157"/>
      <c r="AE145" s="157"/>
      <c r="AF145" s="157"/>
      <c r="AG145" s="157"/>
      <c r="AH145" s="157"/>
      <c r="AI145" s="157"/>
      <c r="AJ145" s="157"/>
    </row>
    <row r="146" spans="2:36" ht="15.75">
      <c r="B146" s="157"/>
      <c r="C146" s="157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157"/>
      <c r="AF146" s="157"/>
      <c r="AG146" s="157"/>
      <c r="AH146" s="157"/>
      <c r="AI146" s="157"/>
      <c r="AJ146" s="157"/>
    </row>
    <row r="147" spans="2:36" ht="15.75">
      <c r="B147" s="157"/>
      <c r="C147" s="157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57"/>
      <c r="Z147" s="157"/>
      <c r="AA147" s="157"/>
      <c r="AB147" s="157"/>
      <c r="AC147" s="157"/>
      <c r="AD147" s="157"/>
      <c r="AE147" s="157"/>
      <c r="AF147" s="157"/>
      <c r="AG147" s="157"/>
      <c r="AH147" s="157"/>
      <c r="AI147" s="157"/>
      <c r="AJ147" s="157"/>
    </row>
    <row r="148" spans="2:36" ht="15.75">
      <c r="B148" s="157"/>
      <c r="C148" s="157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  <c r="Z148" s="157"/>
      <c r="AA148" s="157"/>
      <c r="AB148" s="157"/>
      <c r="AC148" s="157"/>
      <c r="AD148" s="157"/>
      <c r="AE148" s="157"/>
      <c r="AF148" s="157"/>
      <c r="AG148" s="157"/>
      <c r="AH148" s="157"/>
      <c r="AI148" s="157"/>
      <c r="AJ148" s="157"/>
    </row>
    <row r="149" spans="2:36" ht="15.75">
      <c r="B149" s="157"/>
      <c r="C149" s="157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  <c r="Z149" s="157"/>
      <c r="AA149" s="157"/>
      <c r="AB149" s="157"/>
      <c r="AC149" s="157"/>
      <c r="AD149" s="157"/>
      <c r="AE149" s="157"/>
      <c r="AF149" s="157"/>
      <c r="AG149" s="157"/>
      <c r="AH149" s="157"/>
      <c r="AI149" s="157"/>
      <c r="AJ149" s="157"/>
    </row>
  </sheetData>
  <mergeCells count="150">
    <mergeCell ref="E138:AI138"/>
    <mergeCell ref="B140:AC140"/>
    <mergeCell ref="AD140:AI140"/>
    <mergeCell ref="B141:AI141"/>
    <mergeCell ref="B143:AI143"/>
    <mergeCell ref="B16:AI17"/>
    <mergeCell ref="B18:F19"/>
    <mergeCell ref="G18:AI19"/>
    <mergeCell ref="B38:AI39"/>
    <mergeCell ref="B42:AI43"/>
    <mergeCell ref="C31:AJ32"/>
    <mergeCell ref="B34:AI35"/>
    <mergeCell ref="A62:M63"/>
    <mergeCell ref="B46:Q47"/>
    <mergeCell ref="S46:AI47"/>
    <mergeCell ref="B51:AI53"/>
    <mergeCell ref="B68:AI70"/>
    <mergeCell ref="A118:M119"/>
    <mergeCell ref="B131:D138"/>
    <mergeCell ref="AE131:AI132"/>
    <mergeCell ref="E132:F133"/>
    <mergeCell ref="AE135:AI136"/>
    <mergeCell ref="E136:F137"/>
    <mergeCell ref="E134:AI134"/>
    <mergeCell ref="E135:U135"/>
    <mergeCell ref="V135:AD135"/>
    <mergeCell ref="G136:U136"/>
    <mergeCell ref="V136:W136"/>
    <mergeCell ref="X136:Z136"/>
    <mergeCell ref="AA136:AD136"/>
    <mergeCell ref="G137:U137"/>
    <mergeCell ref="V137:W137"/>
    <mergeCell ref="X137:Z137"/>
    <mergeCell ref="AA137:AD137"/>
    <mergeCell ref="AE137:AI137"/>
    <mergeCell ref="B129:AI129"/>
    <mergeCell ref="E131:U131"/>
    <mergeCell ref="V131:AD131"/>
    <mergeCell ref="G132:U132"/>
    <mergeCell ref="V132:W132"/>
    <mergeCell ref="X132:Z132"/>
    <mergeCell ref="AA132:AD132"/>
    <mergeCell ref="G133:U133"/>
    <mergeCell ref="V133:W133"/>
    <mergeCell ref="X133:Z133"/>
    <mergeCell ref="AA133:AD133"/>
    <mergeCell ref="AE133:AI133"/>
    <mergeCell ref="B116:AI116"/>
    <mergeCell ref="B117:AI117"/>
    <mergeCell ref="N118:AI118"/>
    <mergeCell ref="A120:AJ120"/>
    <mergeCell ref="A121:AJ121"/>
    <mergeCell ref="B123:AI123"/>
    <mergeCell ref="B124:AI124"/>
    <mergeCell ref="B126:AI126"/>
    <mergeCell ref="B127:AI127"/>
    <mergeCell ref="B102:AI102"/>
    <mergeCell ref="B103:AI103"/>
    <mergeCell ref="B104:AI104"/>
    <mergeCell ref="B105:AI105"/>
    <mergeCell ref="B106:AI106"/>
    <mergeCell ref="B107:AI107"/>
    <mergeCell ref="B108:AI108"/>
    <mergeCell ref="B109:AI109"/>
    <mergeCell ref="B115:AI115"/>
    <mergeCell ref="B98:AI98"/>
    <mergeCell ref="B99:G99"/>
    <mergeCell ref="H99:N99"/>
    <mergeCell ref="O99:V99"/>
    <mergeCell ref="W99:AC99"/>
    <mergeCell ref="AD99:AI99"/>
    <mergeCell ref="B100:G100"/>
    <mergeCell ref="H100:N100"/>
    <mergeCell ref="O100:V100"/>
    <mergeCell ref="W100:AC100"/>
    <mergeCell ref="AD100:AI100"/>
    <mergeCell ref="B95:G95"/>
    <mergeCell ref="H95:N95"/>
    <mergeCell ref="O95:V95"/>
    <mergeCell ref="W95:AC95"/>
    <mergeCell ref="AD95:AI95"/>
    <mergeCell ref="B96:G96"/>
    <mergeCell ref="H96:N96"/>
    <mergeCell ref="O96:V96"/>
    <mergeCell ref="W96:AC96"/>
    <mergeCell ref="AD96:AI96"/>
    <mergeCell ref="B90:AI90"/>
    <mergeCell ref="B91:P91"/>
    <mergeCell ref="Q91:Y91"/>
    <mergeCell ref="Z91:AI91"/>
    <mergeCell ref="B92:P92"/>
    <mergeCell ref="Q92:Y92"/>
    <mergeCell ref="Z92:AI92"/>
    <mergeCell ref="B93:AI93"/>
    <mergeCell ref="B94:AI94"/>
    <mergeCell ref="B86:AI86"/>
    <mergeCell ref="B87:H87"/>
    <mergeCell ref="I87:O87"/>
    <mergeCell ref="P87:V87"/>
    <mergeCell ref="W87:AI87"/>
    <mergeCell ref="B88:F88"/>
    <mergeCell ref="I88:O88"/>
    <mergeCell ref="P88:V88"/>
    <mergeCell ref="W88:AI88"/>
    <mergeCell ref="B77:AI77"/>
    <mergeCell ref="B79:AI79"/>
    <mergeCell ref="B80:AI80"/>
    <mergeCell ref="B82:AI82"/>
    <mergeCell ref="B83:Y83"/>
    <mergeCell ref="Z83:AI83"/>
    <mergeCell ref="B84:Y84"/>
    <mergeCell ref="Z84:AI84"/>
    <mergeCell ref="B85:AI85"/>
    <mergeCell ref="B61:AI61"/>
    <mergeCell ref="N62:AI62"/>
    <mergeCell ref="A64:AJ64"/>
    <mergeCell ref="A65:AJ65"/>
    <mergeCell ref="B67:AI67"/>
    <mergeCell ref="B72:AI72"/>
    <mergeCell ref="B73:AI73"/>
    <mergeCell ref="B75:AI75"/>
    <mergeCell ref="B76:AI76"/>
    <mergeCell ref="B37:AI37"/>
    <mergeCell ref="C40:AJ40"/>
    <mergeCell ref="B41:AI41"/>
    <mergeCell ref="C44:AJ44"/>
    <mergeCell ref="B45:Q45"/>
    <mergeCell ref="S45:AI45"/>
    <mergeCell ref="B50:AI50"/>
    <mergeCell ref="B59:AI59"/>
    <mergeCell ref="B60:AI60"/>
    <mergeCell ref="B23:C23"/>
    <mergeCell ref="D23:AI23"/>
    <mergeCell ref="B25:D25"/>
    <mergeCell ref="E25:AI25"/>
    <mergeCell ref="B27:AI27"/>
    <mergeCell ref="A29:AJ29"/>
    <mergeCell ref="A30:AJ30"/>
    <mergeCell ref="B33:AI33"/>
    <mergeCell ref="C36:AJ36"/>
    <mergeCell ref="B6:AI6"/>
    <mergeCell ref="B7:AI7"/>
    <mergeCell ref="B8:AI8"/>
    <mergeCell ref="B9:AI9"/>
    <mergeCell ref="B10:AI10"/>
    <mergeCell ref="A11:P11"/>
    <mergeCell ref="A13:AJ13"/>
    <mergeCell ref="A14:AJ14"/>
    <mergeCell ref="B21:D21"/>
    <mergeCell ref="E21:AI21"/>
  </mergeCells>
  <hyperlinks>
    <hyperlink ref="S46" r:id="rId1"/>
    <hyperlink ref="W88" r:id="rId2"/>
  </hyperlinks>
  <pageMargins left="0.28000000000000003" right="0.18" top="0.31" bottom="0.45" header="0.31496062000000002" footer="0.38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145"/>
  <sheetViews>
    <sheetView view="pageBreakPreview" zoomScale="115" zoomScaleNormal="115" workbookViewId="0">
      <selection activeCell="B2" sqref="B2:J2"/>
    </sheetView>
  </sheetViews>
  <sheetFormatPr defaultColWidth="9.140625" defaultRowHeight="15"/>
  <cols>
    <col min="1" max="1" width="2.42578125" style="13" customWidth="1"/>
    <col min="2" max="2" width="3.140625" style="14" customWidth="1"/>
    <col min="3" max="3" width="16.5703125" style="13" customWidth="1"/>
    <col min="4" max="4" width="17.85546875" style="13" customWidth="1"/>
    <col min="5" max="5" width="11.85546875" style="13" customWidth="1"/>
    <col min="6" max="6" width="14.7109375" style="13" customWidth="1"/>
    <col min="7" max="7" width="11.140625" style="13" customWidth="1"/>
    <col min="8" max="8" width="10.5703125" style="13" customWidth="1"/>
    <col min="9" max="9" width="10.28515625" style="13" customWidth="1"/>
    <col min="10" max="10" width="13.28515625" style="13" customWidth="1"/>
    <col min="11" max="11" width="10.140625" style="13" hidden="1" customWidth="1"/>
    <col min="12" max="12" width="2.42578125" style="15" customWidth="1"/>
    <col min="13" max="13" width="14.42578125" style="15" customWidth="1"/>
    <col min="14" max="14" width="14" style="15" customWidth="1"/>
    <col min="15" max="28" width="9.140625" style="15"/>
    <col min="29" max="29" width="9.7109375" style="15" customWidth="1"/>
    <col min="30" max="49" width="9.140625" style="15"/>
    <col min="50" max="1024" width="9.140625" style="13"/>
    <col min="1025" max="16384" width="9.140625" style="16"/>
  </cols>
  <sheetData>
    <row r="1" spans="1:13">
      <c r="A1" s="15"/>
      <c r="B1" s="17"/>
      <c r="C1" s="15"/>
      <c r="D1" s="15"/>
      <c r="E1" s="15"/>
      <c r="F1" s="15"/>
      <c r="G1" s="15"/>
      <c r="H1" s="15"/>
      <c r="I1" s="15"/>
      <c r="J1" s="15"/>
      <c r="K1" s="15"/>
    </row>
    <row r="2" spans="1:13" ht="21" customHeight="1">
      <c r="A2" s="15"/>
      <c r="B2" s="249" t="s">
        <v>99</v>
      </c>
      <c r="C2" s="249"/>
      <c r="D2" s="249"/>
      <c r="E2" s="249"/>
      <c r="F2" s="249"/>
      <c r="G2" s="249"/>
      <c r="H2" s="249"/>
      <c r="I2" s="249"/>
      <c r="J2" s="249"/>
      <c r="K2" s="34"/>
    </row>
    <row r="3" spans="1:13" ht="15" customHeight="1">
      <c r="A3" s="15"/>
      <c r="B3" s="250"/>
      <c r="C3" s="250"/>
      <c r="D3" s="250"/>
      <c r="E3" s="250"/>
      <c r="F3" s="250"/>
      <c r="G3" s="250"/>
      <c r="H3" s="250"/>
      <c r="I3" s="250"/>
      <c r="J3" s="250"/>
      <c r="K3" s="14"/>
    </row>
    <row r="4" spans="1:13" ht="15" customHeight="1">
      <c r="A4" s="15"/>
      <c r="B4" s="17"/>
      <c r="C4" s="18" t="s">
        <v>100</v>
      </c>
      <c r="D4" s="251" t="s">
        <v>7</v>
      </c>
      <c r="E4" s="251"/>
      <c r="F4" s="19" t="s">
        <v>101</v>
      </c>
      <c r="G4" s="252" t="s">
        <v>102</v>
      </c>
      <c r="H4" s="252"/>
      <c r="I4" s="252"/>
      <c r="J4" s="252"/>
      <c r="K4" s="35"/>
    </row>
    <row r="5" spans="1:13" ht="15" customHeight="1">
      <c r="A5" s="15"/>
      <c r="B5" s="17"/>
      <c r="C5" s="18" t="s">
        <v>103</v>
      </c>
      <c r="D5" s="253" t="s">
        <v>104</v>
      </c>
      <c r="E5" s="254"/>
      <c r="F5" s="20" t="s">
        <v>105</v>
      </c>
      <c r="G5" s="255" t="s">
        <v>39</v>
      </c>
      <c r="H5" s="252"/>
      <c r="I5" s="252"/>
      <c r="J5" s="252"/>
      <c r="K5" s="35"/>
    </row>
    <row r="6" spans="1:13" ht="15" customHeight="1">
      <c r="A6" s="15"/>
      <c r="B6" s="256"/>
      <c r="C6" s="256"/>
      <c r="D6" s="256"/>
      <c r="E6" s="256"/>
      <c r="F6" s="256"/>
      <c r="G6" s="256"/>
      <c r="H6" s="256"/>
      <c r="I6" s="256"/>
      <c r="J6" s="256"/>
      <c r="K6" s="35"/>
    </row>
    <row r="7" spans="1:13" ht="15" customHeight="1">
      <c r="A7" s="15"/>
      <c r="B7" s="250" t="s">
        <v>106</v>
      </c>
      <c r="C7" s="250"/>
      <c r="D7" s="250"/>
      <c r="E7" s="250"/>
      <c r="F7" s="250"/>
      <c r="G7" s="250"/>
      <c r="H7" s="250"/>
      <c r="I7" s="250"/>
      <c r="J7" s="250"/>
      <c r="K7" s="35"/>
      <c r="M7" s="36" t="s">
        <v>107</v>
      </c>
    </row>
    <row r="8" spans="1:13" ht="15" customHeight="1">
      <c r="A8" s="15"/>
      <c r="B8" s="256"/>
      <c r="C8" s="256"/>
      <c r="D8" s="256"/>
      <c r="E8" s="256"/>
      <c r="F8" s="256"/>
      <c r="G8" s="256"/>
      <c r="H8" s="256"/>
      <c r="I8" s="256"/>
      <c r="J8" s="256"/>
      <c r="K8" s="14"/>
    </row>
    <row r="9" spans="1:13" ht="15" customHeight="1">
      <c r="A9" s="15"/>
      <c r="B9" s="22" t="s">
        <v>108</v>
      </c>
      <c r="C9" s="257" t="s">
        <v>109</v>
      </c>
      <c r="D9" s="257"/>
      <c r="E9" s="257"/>
      <c r="F9" s="257"/>
      <c r="G9" s="257"/>
      <c r="H9" s="258" t="s">
        <v>110</v>
      </c>
      <c r="I9" s="259"/>
      <c r="J9" s="259"/>
      <c r="K9" s="37"/>
      <c r="M9" s="15" t="s">
        <v>111</v>
      </c>
    </row>
    <row r="10" spans="1:13" ht="15" customHeight="1">
      <c r="A10" s="15"/>
      <c r="B10" s="22" t="s">
        <v>112</v>
      </c>
      <c r="C10" s="257" t="s">
        <v>113</v>
      </c>
      <c r="D10" s="257"/>
      <c r="E10" s="257"/>
      <c r="F10" s="257"/>
      <c r="G10" s="257"/>
      <c r="H10" s="260" t="s">
        <v>114</v>
      </c>
      <c r="I10" s="260"/>
      <c r="J10" s="260"/>
      <c r="K10" s="37"/>
    </row>
    <row r="11" spans="1:13" ht="15" customHeight="1">
      <c r="A11" s="15"/>
      <c r="B11" s="23" t="s">
        <v>115</v>
      </c>
      <c r="C11" s="261" t="s">
        <v>116</v>
      </c>
      <c r="D11" s="261"/>
      <c r="E11" s="261"/>
      <c r="F11" s="261"/>
      <c r="G11" s="261"/>
      <c r="H11" s="262" t="s">
        <v>117</v>
      </c>
      <c r="I11" s="262"/>
      <c r="J11" s="262"/>
      <c r="K11" s="38"/>
    </row>
    <row r="12" spans="1:13" ht="15" customHeight="1">
      <c r="A12" s="15"/>
      <c r="B12" s="22" t="s">
        <v>118</v>
      </c>
      <c r="C12" s="24" t="s">
        <v>119</v>
      </c>
      <c r="D12" s="25"/>
      <c r="E12" s="25"/>
      <c r="F12" s="25"/>
      <c r="G12" s="25"/>
      <c r="H12" s="263">
        <v>12</v>
      </c>
      <c r="I12" s="263"/>
      <c r="J12" s="263"/>
      <c r="K12" s="38"/>
    </row>
    <row r="13" spans="1:13" ht="15" customHeight="1">
      <c r="A13" s="15"/>
      <c r="B13" s="256"/>
      <c r="C13" s="256"/>
      <c r="D13" s="256"/>
      <c r="E13" s="256"/>
      <c r="F13" s="256"/>
      <c r="G13" s="256"/>
      <c r="H13" s="256"/>
      <c r="I13" s="256"/>
      <c r="J13" s="256"/>
      <c r="K13" s="38"/>
    </row>
    <row r="14" spans="1:13" ht="15" customHeight="1">
      <c r="A14" s="15"/>
      <c r="B14" s="250" t="s">
        <v>120</v>
      </c>
      <c r="C14" s="250"/>
      <c r="D14" s="250"/>
      <c r="E14" s="250"/>
      <c r="F14" s="250"/>
      <c r="G14" s="250"/>
      <c r="H14" s="250"/>
      <c r="I14" s="250"/>
      <c r="J14" s="250"/>
      <c r="K14" s="38"/>
    </row>
    <row r="15" spans="1:13" ht="15" customHeight="1">
      <c r="A15" s="15"/>
      <c r="B15" s="264" t="s">
        <v>121</v>
      </c>
      <c r="C15" s="264"/>
      <c r="D15" s="264"/>
      <c r="E15" s="264"/>
      <c r="F15" s="264"/>
      <c r="G15" s="264"/>
      <c r="H15" s="264"/>
      <c r="I15" s="264"/>
      <c r="J15" s="264"/>
      <c r="K15" s="38"/>
    </row>
    <row r="16" spans="1:13" ht="15" customHeight="1">
      <c r="A16" s="15"/>
      <c r="B16" s="263" t="s">
        <v>122</v>
      </c>
      <c r="C16" s="263"/>
      <c r="D16" s="263"/>
      <c r="E16" s="263"/>
      <c r="F16" s="263"/>
      <c r="G16" s="263"/>
      <c r="H16" s="263"/>
      <c r="I16" s="263"/>
      <c r="J16" s="263"/>
      <c r="K16" s="38"/>
    </row>
    <row r="17" spans="1:24" ht="15" customHeight="1">
      <c r="A17" s="15"/>
      <c r="B17" s="22">
        <v>1</v>
      </c>
      <c r="C17" s="257" t="s">
        <v>123</v>
      </c>
      <c r="D17" s="257"/>
      <c r="E17" s="257"/>
      <c r="F17" s="257"/>
      <c r="G17" s="257"/>
      <c r="H17" s="257"/>
      <c r="I17" s="263" t="s">
        <v>124</v>
      </c>
      <c r="J17" s="263"/>
      <c r="K17" s="38"/>
    </row>
    <row r="18" spans="1:24" ht="15" customHeight="1">
      <c r="A18" s="15"/>
      <c r="B18" s="22">
        <v>2</v>
      </c>
      <c r="C18" s="257" t="s">
        <v>125</v>
      </c>
      <c r="D18" s="257"/>
      <c r="E18" s="257"/>
      <c r="F18" s="257"/>
      <c r="G18" s="257"/>
      <c r="H18" s="257"/>
      <c r="I18" s="263">
        <v>2</v>
      </c>
      <c r="J18" s="263"/>
      <c r="K18" s="38"/>
    </row>
    <row r="19" spans="1:24" ht="15" customHeight="1">
      <c r="A19" s="15"/>
      <c r="B19" s="22">
        <v>3</v>
      </c>
      <c r="C19" s="24" t="s">
        <v>126</v>
      </c>
      <c r="D19" s="265" t="s">
        <v>127</v>
      </c>
      <c r="E19" s="265"/>
      <c r="F19" s="265"/>
      <c r="G19" s="265"/>
      <c r="H19" s="265"/>
      <c r="I19" s="265"/>
      <c r="J19" s="265"/>
      <c r="K19" s="38"/>
    </row>
    <row r="20" spans="1:24" ht="15" customHeight="1">
      <c r="A20" s="15"/>
      <c r="B20" s="256"/>
      <c r="C20" s="256"/>
      <c r="D20" s="256"/>
      <c r="E20" s="256"/>
      <c r="F20" s="256"/>
      <c r="G20" s="256"/>
      <c r="H20" s="256"/>
      <c r="I20" s="256"/>
      <c r="J20" s="256"/>
      <c r="K20" s="38"/>
    </row>
    <row r="21" spans="1:24" ht="15" customHeight="1">
      <c r="A21" s="15"/>
      <c r="B21" s="250" t="s">
        <v>128</v>
      </c>
      <c r="C21" s="250"/>
      <c r="D21" s="250"/>
      <c r="E21" s="250"/>
      <c r="F21" s="250"/>
      <c r="G21" s="250"/>
      <c r="H21" s="250"/>
      <c r="I21" s="250"/>
      <c r="J21" s="250"/>
      <c r="K21" s="39"/>
    </row>
    <row r="22" spans="1:24" ht="15" customHeight="1">
      <c r="A22" s="15"/>
      <c r="B22" s="266" t="s">
        <v>129</v>
      </c>
      <c r="C22" s="266"/>
      <c r="D22" s="266"/>
      <c r="E22" s="266"/>
      <c r="F22" s="266"/>
      <c r="G22" s="266"/>
      <c r="H22" s="266"/>
      <c r="I22" s="266"/>
      <c r="J22" s="266"/>
      <c r="K22" s="40"/>
    </row>
    <row r="23" spans="1:24" ht="15" customHeight="1">
      <c r="A23" s="15"/>
      <c r="B23" s="267" t="s">
        <v>130</v>
      </c>
      <c r="C23" s="267"/>
      <c r="D23" s="267"/>
      <c r="E23" s="267"/>
      <c r="F23" s="267"/>
      <c r="G23" s="267"/>
      <c r="H23" s="267"/>
      <c r="I23" s="267"/>
      <c r="J23" s="267"/>
      <c r="K23" s="41"/>
    </row>
    <row r="24" spans="1:24" ht="15" customHeight="1">
      <c r="A24" s="15"/>
      <c r="B24" s="26">
        <v>1</v>
      </c>
      <c r="C24" s="268" t="s">
        <v>131</v>
      </c>
      <c r="D24" s="268"/>
      <c r="E24" s="268"/>
      <c r="F24" s="268"/>
      <c r="G24" s="268"/>
      <c r="H24" s="268"/>
      <c r="I24" s="269" t="s">
        <v>132</v>
      </c>
      <c r="J24" s="269"/>
      <c r="K24" s="41"/>
    </row>
    <row r="25" spans="1:24" ht="15" customHeight="1">
      <c r="A25" s="15"/>
      <c r="B25" s="26">
        <v>2</v>
      </c>
      <c r="C25" s="268" t="s">
        <v>133</v>
      </c>
      <c r="D25" s="268"/>
      <c r="E25" s="268"/>
      <c r="F25" s="268"/>
      <c r="G25" s="268"/>
      <c r="H25" s="268"/>
      <c r="I25" s="269">
        <v>517330</v>
      </c>
      <c r="J25" s="269"/>
      <c r="K25" s="41"/>
    </row>
    <row r="26" spans="1:24" ht="15" customHeight="1">
      <c r="A26" s="15"/>
      <c r="B26" s="26">
        <v>3</v>
      </c>
      <c r="C26" s="268" t="s">
        <v>134</v>
      </c>
      <c r="D26" s="268"/>
      <c r="E26" s="268"/>
      <c r="F26" s="268"/>
      <c r="G26" s="268"/>
      <c r="H26" s="268"/>
      <c r="I26" s="270">
        <v>1362.95</v>
      </c>
      <c r="J26" s="270"/>
      <c r="K26" s="42"/>
    </row>
    <row r="27" spans="1:24" ht="15" customHeight="1">
      <c r="A27" s="15"/>
      <c r="B27" s="26">
        <v>4</v>
      </c>
      <c r="C27" s="268" t="s">
        <v>135</v>
      </c>
      <c r="D27" s="268"/>
      <c r="E27" s="268"/>
      <c r="F27" s="268"/>
      <c r="G27" s="268"/>
      <c r="H27" s="268"/>
      <c r="I27" s="269" t="s">
        <v>127</v>
      </c>
      <c r="J27" s="269"/>
      <c r="K27" s="43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</row>
    <row r="28" spans="1:24" ht="15" customHeight="1">
      <c r="A28" s="15"/>
      <c r="B28" s="26">
        <v>5</v>
      </c>
      <c r="C28" s="268" t="s">
        <v>136</v>
      </c>
      <c r="D28" s="268"/>
      <c r="E28" s="268"/>
      <c r="F28" s="268"/>
      <c r="G28" s="268"/>
      <c r="H28" s="268"/>
      <c r="I28" s="271" t="s">
        <v>137</v>
      </c>
      <c r="J28" s="272"/>
      <c r="K28" s="43"/>
    </row>
    <row r="29" spans="1:24" ht="15" customHeight="1">
      <c r="A29" s="15"/>
      <c r="B29" s="273"/>
      <c r="C29" s="273"/>
      <c r="D29" s="273"/>
      <c r="E29" s="273"/>
      <c r="F29" s="273"/>
      <c r="G29" s="273"/>
      <c r="H29" s="273"/>
      <c r="I29" s="273"/>
      <c r="J29" s="273"/>
      <c r="K29" s="38"/>
    </row>
    <row r="30" spans="1:24" ht="15" customHeight="1">
      <c r="A30" s="15"/>
      <c r="B30" s="274" t="s">
        <v>138</v>
      </c>
      <c r="C30" s="274"/>
      <c r="D30" s="274"/>
      <c r="E30" s="274"/>
      <c r="F30" s="274"/>
      <c r="G30" s="274"/>
      <c r="H30" s="274"/>
      <c r="I30" s="274"/>
      <c r="J30" s="274"/>
      <c r="K30" s="45"/>
    </row>
    <row r="31" spans="1:24" ht="15" customHeight="1">
      <c r="A31" s="15"/>
      <c r="B31" s="27">
        <v>1</v>
      </c>
      <c r="C31" s="275" t="s">
        <v>139</v>
      </c>
      <c r="D31" s="275"/>
      <c r="E31" s="275"/>
      <c r="F31" s="275"/>
      <c r="G31" s="275"/>
      <c r="H31" s="275"/>
      <c r="I31" s="276" t="s">
        <v>140</v>
      </c>
      <c r="J31" s="276"/>
      <c r="K31" s="46"/>
    </row>
    <row r="32" spans="1:24" ht="15" customHeight="1">
      <c r="A32" s="15"/>
      <c r="B32" s="26" t="s">
        <v>108</v>
      </c>
      <c r="C32" s="257" t="s">
        <v>141</v>
      </c>
      <c r="D32" s="257"/>
      <c r="E32" s="257"/>
      <c r="F32" s="257"/>
      <c r="G32" s="257"/>
      <c r="H32" s="257"/>
      <c r="I32" s="277">
        <f>I26</f>
        <v>1362.95</v>
      </c>
      <c r="J32" s="277"/>
      <c r="K32" s="48">
        <f>((I32/(I26/220)))</f>
        <v>220</v>
      </c>
      <c r="L32" s="49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</row>
    <row r="33" spans="1:24" ht="15" customHeight="1">
      <c r="A33" s="15"/>
      <c r="B33" s="28" t="s">
        <v>112</v>
      </c>
      <c r="C33" s="257" t="s">
        <v>142</v>
      </c>
      <c r="D33" s="257"/>
      <c r="E33" s="257"/>
      <c r="F33" s="257"/>
      <c r="G33" s="257"/>
      <c r="H33" s="257">
        <v>0.3</v>
      </c>
      <c r="I33" s="277">
        <f>TRUNC((I32*H33),2)</f>
        <v>408.88</v>
      </c>
      <c r="J33" s="277"/>
      <c r="K33" s="50"/>
      <c r="M33" s="278" t="s">
        <v>143</v>
      </c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278"/>
    </row>
    <row r="34" spans="1:24" ht="15" customHeight="1">
      <c r="A34" s="15"/>
      <c r="B34" s="26" t="s">
        <v>115</v>
      </c>
      <c r="C34" s="279" t="s">
        <v>144</v>
      </c>
      <c r="D34" s="279"/>
      <c r="E34" s="279"/>
      <c r="F34" s="279"/>
      <c r="G34" s="279"/>
      <c r="H34" s="279"/>
      <c r="I34" s="277" t="s">
        <v>145</v>
      </c>
      <c r="J34" s="277"/>
      <c r="K34" s="51"/>
      <c r="M34" s="52" t="s">
        <v>146</v>
      </c>
      <c r="N34" s="52"/>
    </row>
    <row r="35" spans="1:24" ht="15" customHeight="1">
      <c r="A35" s="15"/>
      <c r="B35" s="26" t="s">
        <v>118</v>
      </c>
      <c r="C35" s="279" t="s">
        <v>147</v>
      </c>
      <c r="D35" s="279"/>
      <c r="E35" s="279"/>
      <c r="F35" s="279"/>
      <c r="G35" s="279"/>
      <c r="H35" s="279"/>
      <c r="I35" s="277" t="s">
        <v>145</v>
      </c>
      <c r="J35" s="277"/>
      <c r="K35" s="51"/>
      <c r="M35" s="52" t="s">
        <v>148</v>
      </c>
      <c r="N35" s="53"/>
      <c r="R35" s="49"/>
    </row>
    <row r="36" spans="1:24">
      <c r="A36" s="15"/>
      <c r="B36" s="280" t="s">
        <v>149</v>
      </c>
      <c r="C36" s="280"/>
      <c r="D36" s="280"/>
      <c r="E36" s="280"/>
      <c r="F36" s="280"/>
      <c r="G36" s="280"/>
      <c r="H36" s="280"/>
      <c r="I36" s="281">
        <f>TRUNC(SUM(I32:I35),2)</f>
        <v>1771.83</v>
      </c>
      <c r="J36" s="281"/>
      <c r="K36" s="51"/>
      <c r="M36" s="15" t="s">
        <v>150</v>
      </c>
      <c r="N36" s="53"/>
      <c r="R36" s="49"/>
    </row>
    <row r="37" spans="1:24" ht="15" customHeight="1">
      <c r="A37" s="15"/>
      <c r="B37" s="26" t="s">
        <v>151</v>
      </c>
      <c r="C37" s="268" t="s">
        <v>152</v>
      </c>
      <c r="D37" s="268"/>
      <c r="E37" s="268"/>
      <c r="F37" s="268"/>
      <c r="G37" s="268"/>
      <c r="H37" s="268"/>
      <c r="I37" s="282">
        <f>TRUNC((I32+I33)/220*150%*(365/12/2),2)</f>
        <v>183.72</v>
      </c>
      <c r="J37" s="282"/>
      <c r="K37" s="54"/>
      <c r="L37" s="49"/>
      <c r="M37" s="52" t="s">
        <v>148</v>
      </c>
      <c r="N37" s="52"/>
    </row>
    <row r="38" spans="1:24" ht="15" customHeight="1">
      <c r="A38" s="15"/>
      <c r="B38" s="283" t="s">
        <v>153</v>
      </c>
      <c r="C38" s="283"/>
      <c r="D38" s="283"/>
      <c r="E38" s="283"/>
      <c r="F38" s="283"/>
      <c r="G38" s="283"/>
      <c r="H38" s="283"/>
      <c r="I38" s="284">
        <f>TRUNC(SUM(I36:I37),2)</f>
        <v>1955.55</v>
      </c>
      <c r="J38" s="284"/>
      <c r="K38" s="56"/>
      <c r="M38" s="15" t="s">
        <v>154</v>
      </c>
    </row>
    <row r="39" spans="1:24" ht="15" customHeight="1">
      <c r="A39" s="15"/>
      <c r="B39" s="273"/>
      <c r="C39" s="273"/>
      <c r="D39" s="273"/>
      <c r="E39" s="273"/>
      <c r="F39" s="273"/>
      <c r="G39" s="273"/>
      <c r="H39" s="273"/>
      <c r="I39" s="273"/>
      <c r="J39" s="273"/>
      <c r="K39" s="38"/>
      <c r="L39" s="57"/>
    </row>
    <row r="40" spans="1:24" ht="15" customHeight="1">
      <c r="A40" s="15"/>
      <c r="B40" s="274" t="s">
        <v>155</v>
      </c>
      <c r="C40" s="274"/>
      <c r="D40" s="274"/>
      <c r="E40" s="274"/>
      <c r="F40" s="274"/>
      <c r="G40" s="274"/>
      <c r="H40" s="274"/>
      <c r="I40" s="274"/>
      <c r="J40" s="274"/>
      <c r="K40" s="38"/>
    </row>
    <row r="41" spans="1:24" ht="15" customHeight="1">
      <c r="A41" s="15"/>
      <c r="B41" s="283" t="s">
        <v>156</v>
      </c>
      <c r="C41" s="283"/>
      <c r="D41" s="283"/>
      <c r="E41" s="283"/>
      <c r="F41" s="283"/>
      <c r="G41" s="283"/>
      <c r="H41" s="283"/>
      <c r="I41" s="283"/>
      <c r="J41" s="283"/>
      <c r="K41" s="38"/>
    </row>
    <row r="42" spans="1:24" ht="15" customHeight="1">
      <c r="A42" s="15"/>
      <c r="B42" s="27" t="s">
        <v>157</v>
      </c>
      <c r="C42" s="275" t="s">
        <v>158</v>
      </c>
      <c r="D42" s="275"/>
      <c r="E42" s="275"/>
      <c r="F42" s="275"/>
      <c r="G42" s="275"/>
      <c r="H42" s="275"/>
      <c r="I42" s="27" t="s">
        <v>159</v>
      </c>
      <c r="J42" s="58" t="s">
        <v>140</v>
      </c>
      <c r="K42" s="38"/>
    </row>
    <row r="43" spans="1:24" ht="15" customHeight="1">
      <c r="A43" s="15"/>
      <c r="B43" s="26" t="s">
        <v>108</v>
      </c>
      <c r="C43" s="268" t="s">
        <v>160</v>
      </c>
      <c r="D43" s="268"/>
      <c r="E43" s="268"/>
      <c r="F43" s="268"/>
      <c r="G43" s="268"/>
      <c r="H43" s="268"/>
      <c r="I43" s="59">
        <f>1/12</f>
        <v>8.3333333333333329E-2</v>
      </c>
      <c r="J43" s="60">
        <f>TRUNC((I36*8.33%),2)</f>
        <v>147.59</v>
      </c>
      <c r="K43" s="38"/>
      <c r="M43" s="278" t="s">
        <v>161</v>
      </c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</row>
    <row r="44" spans="1:24" ht="15" customHeight="1">
      <c r="A44" s="15"/>
      <c r="B44" s="26" t="s">
        <v>112</v>
      </c>
      <c r="C44" s="268" t="s">
        <v>162</v>
      </c>
      <c r="D44" s="268"/>
      <c r="E44" s="268"/>
      <c r="F44" s="268"/>
      <c r="G44" s="268"/>
      <c r="H44" s="268"/>
      <c r="I44" s="59">
        <v>0.121</v>
      </c>
      <c r="J44" s="60">
        <f>TRUNC((I44*I36),2)</f>
        <v>214.39</v>
      </c>
      <c r="K44" s="38"/>
      <c r="M44" s="278" t="s">
        <v>163</v>
      </c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</row>
    <row r="45" spans="1:24" ht="15" customHeight="1">
      <c r="A45" s="15"/>
      <c r="B45" s="283" t="s">
        <v>164</v>
      </c>
      <c r="C45" s="283"/>
      <c r="D45" s="283"/>
      <c r="E45" s="283"/>
      <c r="F45" s="283"/>
      <c r="G45" s="283"/>
      <c r="H45" s="283"/>
      <c r="I45" s="284">
        <f>TRUNC(SUM(J43:J44),2)</f>
        <v>361.98</v>
      </c>
      <c r="J45" s="284"/>
      <c r="K45" s="38"/>
      <c r="M45" s="15" t="s">
        <v>165</v>
      </c>
    </row>
    <row r="46" spans="1:24" ht="44.25" customHeight="1">
      <c r="A46" s="15"/>
      <c r="B46" s="285" t="s">
        <v>166</v>
      </c>
      <c r="C46" s="285"/>
      <c r="D46" s="285"/>
      <c r="E46" s="285"/>
      <c r="F46" s="285"/>
      <c r="G46" s="285"/>
      <c r="H46" s="285"/>
      <c r="I46" s="285"/>
      <c r="J46" s="285"/>
      <c r="K46" s="38"/>
      <c r="M46" s="286" t="s">
        <v>167</v>
      </c>
      <c r="N46" s="286"/>
      <c r="O46" s="286"/>
      <c r="P46" s="286"/>
      <c r="Q46" s="286"/>
      <c r="R46" s="286"/>
      <c r="S46" s="286"/>
    </row>
    <row r="47" spans="1:24" ht="15" customHeight="1">
      <c r="A47" s="15"/>
      <c r="B47" s="287"/>
      <c r="C47" s="287"/>
      <c r="D47" s="287"/>
      <c r="E47" s="287"/>
      <c r="F47" s="287"/>
      <c r="G47" s="287"/>
      <c r="H47" s="287"/>
      <c r="I47" s="287"/>
      <c r="J47" s="287"/>
      <c r="K47" s="38"/>
    </row>
    <row r="48" spans="1:24" ht="31.5" customHeight="1">
      <c r="A48" s="15"/>
      <c r="B48" s="288" t="s">
        <v>168</v>
      </c>
      <c r="C48" s="288"/>
      <c r="D48" s="288"/>
      <c r="E48" s="288"/>
      <c r="F48" s="288"/>
      <c r="G48" s="288"/>
      <c r="H48" s="288"/>
      <c r="I48" s="288"/>
      <c r="J48" s="288"/>
      <c r="K48" s="38"/>
    </row>
    <row r="49" spans="1:39" ht="15" customHeight="1">
      <c r="A49" s="15"/>
      <c r="B49" s="27" t="s">
        <v>169</v>
      </c>
      <c r="C49" s="275" t="s">
        <v>170</v>
      </c>
      <c r="D49" s="275"/>
      <c r="E49" s="275"/>
      <c r="F49" s="275"/>
      <c r="G49" s="275"/>
      <c r="H49" s="275"/>
      <c r="I49" s="27" t="s">
        <v>159</v>
      </c>
      <c r="J49" s="58" t="s">
        <v>140</v>
      </c>
      <c r="K49" s="38"/>
    </row>
    <row r="50" spans="1:39" ht="15" customHeight="1">
      <c r="A50" s="15"/>
      <c r="B50" s="26" t="s">
        <v>108</v>
      </c>
      <c r="C50" s="268" t="s">
        <v>171</v>
      </c>
      <c r="D50" s="268"/>
      <c r="E50" s="268"/>
      <c r="F50" s="268"/>
      <c r="G50" s="268"/>
      <c r="H50" s="268"/>
      <c r="I50" s="61">
        <v>0.2</v>
      </c>
      <c r="J50" s="62">
        <f>TRUNC((I36+I45)*I50,2)</f>
        <v>426.76</v>
      </c>
      <c r="K50" s="38"/>
      <c r="L50" s="63"/>
      <c r="M50" s="15" t="s">
        <v>172</v>
      </c>
    </row>
    <row r="51" spans="1:39" ht="15" customHeight="1">
      <c r="A51" s="15"/>
      <c r="B51" s="26" t="s">
        <v>112</v>
      </c>
      <c r="C51" s="268" t="s">
        <v>173</v>
      </c>
      <c r="D51" s="268"/>
      <c r="E51" s="268"/>
      <c r="F51" s="268"/>
      <c r="G51" s="268"/>
      <c r="H51" s="268"/>
      <c r="I51" s="61">
        <v>2.5000000000000001E-2</v>
      </c>
      <c r="J51" s="62">
        <f>TRUNC((I36+I45)*I51,2)</f>
        <v>53.34</v>
      </c>
      <c r="K51" s="38"/>
      <c r="L51" s="63"/>
      <c r="M51" s="15" t="s">
        <v>174</v>
      </c>
    </row>
    <row r="52" spans="1:39" ht="15" customHeight="1">
      <c r="A52" s="15"/>
      <c r="B52" s="26" t="s">
        <v>115</v>
      </c>
      <c r="C52" s="29" t="s">
        <v>175</v>
      </c>
      <c r="D52" s="30"/>
      <c r="E52" s="28" t="s">
        <v>176</v>
      </c>
      <c r="F52" s="31">
        <v>3</v>
      </c>
      <c r="G52" s="32" t="s">
        <v>177</v>
      </c>
      <c r="H52" s="33">
        <v>1.1299999999999999</v>
      </c>
      <c r="I52" s="64">
        <f>F52*H52/100</f>
        <v>3.39E-2</v>
      </c>
      <c r="J52" s="62">
        <f>TRUNC((I36+I45)*I52,2)</f>
        <v>72.33</v>
      </c>
      <c r="K52" s="38"/>
      <c r="L52" s="63"/>
      <c r="M52" s="15" t="s">
        <v>178</v>
      </c>
    </row>
    <row r="53" spans="1:39" ht="15" customHeight="1">
      <c r="A53" s="15"/>
      <c r="B53" s="26" t="s">
        <v>118</v>
      </c>
      <c r="C53" s="268" t="s">
        <v>179</v>
      </c>
      <c r="D53" s="268"/>
      <c r="E53" s="268"/>
      <c r="F53" s="268"/>
      <c r="G53" s="268"/>
      <c r="H53" s="268"/>
      <c r="I53" s="61">
        <v>1.4999999999999999E-2</v>
      </c>
      <c r="J53" s="62">
        <f>TRUNC((I36+I45)*I53,2)</f>
        <v>32</v>
      </c>
      <c r="K53" s="38"/>
      <c r="L53" s="63"/>
      <c r="M53" s="15" t="s">
        <v>180</v>
      </c>
    </row>
    <row r="54" spans="1:39" ht="15" customHeight="1">
      <c r="A54" s="15"/>
      <c r="B54" s="26" t="s">
        <v>151</v>
      </c>
      <c r="C54" s="268" t="s">
        <v>181</v>
      </c>
      <c r="D54" s="268"/>
      <c r="E54" s="268"/>
      <c r="F54" s="268"/>
      <c r="G54" s="268"/>
      <c r="H54" s="268"/>
      <c r="I54" s="65">
        <v>0.01</v>
      </c>
      <c r="J54" s="62">
        <f>TRUNC((I36+I45)*I54,2)</f>
        <v>21.33</v>
      </c>
      <c r="K54" s="38"/>
      <c r="L54" s="63"/>
      <c r="M54" s="15" t="s">
        <v>182</v>
      </c>
    </row>
    <row r="55" spans="1:39" ht="15" customHeight="1">
      <c r="A55" s="15"/>
      <c r="B55" s="26" t="s">
        <v>183</v>
      </c>
      <c r="C55" s="268" t="s">
        <v>184</v>
      </c>
      <c r="D55" s="268"/>
      <c r="E55" s="268"/>
      <c r="F55" s="268"/>
      <c r="G55" s="268"/>
      <c r="H55" s="268"/>
      <c r="I55" s="61">
        <v>6.0000000000000001E-3</v>
      </c>
      <c r="J55" s="62">
        <f>TRUNC((I36+I45)*I55,2)</f>
        <v>12.8</v>
      </c>
      <c r="K55" s="38"/>
      <c r="L55" s="63"/>
      <c r="M55" s="15" t="s">
        <v>185</v>
      </c>
    </row>
    <row r="56" spans="1:39" ht="15" customHeight="1">
      <c r="A56" s="15"/>
      <c r="B56" s="26" t="s">
        <v>186</v>
      </c>
      <c r="C56" s="268" t="s">
        <v>187</v>
      </c>
      <c r="D56" s="268"/>
      <c r="E56" s="268"/>
      <c r="F56" s="268"/>
      <c r="G56" s="268"/>
      <c r="H56" s="268"/>
      <c r="I56" s="61">
        <v>2E-3</v>
      </c>
      <c r="J56" s="62">
        <f>TRUNC((I36+I45)*I56,2)</f>
        <v>4.26</v>
      </c>
      <c r="K56" s="38"/>
      <c r="L56" s="63"/>
      <c r="M56" s="15" t="s">
        <v>188</v>
      </c>
    </row>
    <row r="57" spans="1:39" ht="15" customHeight="1">
      <c r="A57" s="15"/>
      <c r="B57" s="26" t="s">
        <v>189</v>
      </c>
      <c r="C57" s="268" t="s">
        <v>190</v>
      </c>
      <c r="D57" s="268"/>
      <c r="E57" s="268"/>
      <c r="F57" s="268"/>
      <c r="G57" s="268"/>
      <c r="H57" s="268"/>
      <c r="I57" s="65">
        <v>0.08</v>
      </c>
      <c r="J57" s="62">
        <f>TRUNC((I36+I45)*I57,2)</f>
        <v>170.7</v>
      </c>
      <c r="K57" s="38"/>
      <c r="L57" s="63"/>
      <c r="M57" s="15" t="s">
        <v>191</v>
      </c>
    </row>
    <row r="58" spans="1:39" ht="15" customHeight="1">
      <c r="A58" s="15"/>
      <c r="B58" s="283" t="s">
        <v>92</v>
      </c>
      <c r="C58" s="283"/>
      <c r="D58" s="283"/>
      <c r="E58" s="283"/>
      <c r="F58" s="283"/>
      <c r="G58" s="283"/>
      <c r="H58" s="283"/>
      <c r="I58" s="66">
        <f>SUM(I50:I57)</f>
        <v>0.37190000000000006</v>
      </c>
      <c r="J58" s="55">
        <f>TRUNC(SUM(J50:J57),2)</f>
        <v>793.52</v>
      </c>
      <c r="K58" s="38"/>
      <c r="L58" s="63"/>
      <c r="M58" s="15" t="s">
        <v>192</v>
      </c>
    </row>
    <row r="59" spans="1:39">
      <c r="A59" s="15"/>
      <c r="B59" s="289" t="s">
        <v>193</v>
      </c>
      <c r="C59" s="289"/>
      <c r="D59" s="289"/>
      <c r="E59" s="289"/>
      <c r="F59" s="289"/>
      <c r="G59" s="289"/>
      <c r="H59" s="289"/>
      <c r="I59" s="289"/>
      <c r="J59" s="289"/>
      <c r="K59" s="38"/>
      <c r="M59" s="67"/>
    </row>
    <row r="60" spans="1:39" ht="15" customHeight="1">
      <c r="A60" s="15"/>
      <c r="B60" s="287"/>
      <c r="C60" s="287"/>
      <c r="D60" s="287"/>
      <c r="E60" s="287"/>
      <c r="F60" s="287"/>
      <c r="G60" s="287"/>
      <c r="H60" s="287"/>
      <c r="I60" s="287"/>
      <c r="J60" s="287"/>
      <c r="K60" s="38"/>
    </row>
    <row r="61" spans="1:39" ht="15" customHeight="1">
      <c r="A61" s="15"/>
      <c r="B61" s="283" t="s">
        <v>194</v>
      </c>
      <c r="C61" s="283"/>
      <c r="D61" s="283"/>
      <c r="E61" s="283"/>
      <c r="F61" s="283"/>
      <c r="G61" s="283"/>
      <c r="H61" s="283"/>
      <c r="I61" s="283"/>
      <c r="J61" s="283"/>
      <c r="K61" s="38"/>
    </row>
    <row r="62" spans="1:39" ht="15" customHeight="1">
      <c r="A62" s="15"/>
      <c r="B62" s="27" t="s">
        <v>195</v>
      </c>
      <c r="C62" s="275" t="s">
        <v>196</v>
      </c>
      <c r="D62" s="275"/>
      <c r="E62" s="275"/>
      <c r="F62" s="275"/>
      <c r="G62" s="275"/>
      <c r="H62" s="275"/>
      <c r="I62" s="283" t="s">
        <v>140</v>
      </c>
      <c r="J62" s="283"/>
      <c r="K62" s="68"/>
    </row>
    <row r="63" spans="1:39" ht="15" customHeight="1">
      <c r="A63" s="15"/>
      <c r="B63" s="311" t="s">
        <v>108</v>
      </c>
      <c r="C63" s="312" t="s">
        <v>197</v>
      </c>
      <c r="D63" s="26" t="s">
        <v>198</v>
      </c>
      <c r="E63" s="26" t="s">
        <v>199</v>
      </c>
      <c r="F63" s="26" t="s">
        <v>200</v>
      </c>
      <c r="G63" s="26" t="s">
        <v>201</v>
      </c>
      <c r="H63" s="26" t="s">
        <v>202</v>
      </c>
      <c r="I63" s="316">
        <f>TRUNC(IF(D64="N",0,(E64*F64*G64)-H64),2)</f>
        <v>0</v>
      </c>
      <c r="J63" s="316"/>
      <c r="K63" s="50"/>
      <c r="M63" s="15" t="s">
        <v>203</v>
      </c>
      <c r="AB63" s="290"/>
      <c r="AC63" s="290"/>
      <c r="AD63" s="290"/>
      <c r="AE63" s="290"/>
      <c r="AF63" s="290"/>
      <c r="AG63" s="290"/>
      <c r="AH63" s="290"/>
      <c r="AI63" s="290"/>
      <c r="AJ63" s="290"/>
      <c r="AK63" s="290"/>
      <c r="AL63" s="290"/>
      <c r="AM63" s="290"/>
    </row>
    <row r="64" spans="1:39" ht="22.5" customHeight="1">
      <c r="A64" s="15"/>
      <c r="B64" s="311"/>
      <c r="C64" s="312"/>
      <c r="D64" s="70" t="s">
        <v>204</v>
      </c>
      <c r="E64" s="71">
        <v>0</v>
      </c>
      <c r="F64" s="26">
        <v>2</v>
      </c>
      <c r="G64" s="26">
        <f>TRUNC(365/12/2,4)</f>
        <v>15.208299999999999</v>
      </c>
      <c r="H64" s="72">
        <f>I32*0.06</f>
        <v>81.777000000000001</v>
      </c>
      <c r="I64" s="316"/>
      <c r="J64" s="316"/>
      <c r="K64" s="50"/>
      <c r="M64" s="15" t="s">
        <v>205</v>
      </c>
      <c r="AB64" s="106"/>
      <c r="AC64" s="107"/>
      <c r="AD64" s="108"/>
      <c r="AE64" s="107"/>
      <c r="AF64" s="109"/>
      <c r="AG64" s="107"/>
      <c r="AH64" s="109"/>
      <c r="AI64" s="107"/>
      <c r="AJ64" s="109"/>
      <c r="AK64" s="107"/>
      <c r="AL64" s="109"/>
      <c r="AM64" s="107"/>
    </row>
    <row r="65" spans="1:39" ht="15" customHeight="1">
      <c r="A65" s="15"/>
      <c r="B65" s="311" t="s">
        <v>112</v>
      </c>
      <c r="C65" s="313" t="s">
        <v>206</v>
      </c>
      <c r="D65" s="69" t="s">
        <v>207</v>
      </c>
      <c r="E65" s="26" t="s">
        <v>198</v>
      </c>
      <c r="F65" s="26" t="s">
        <v>199</v>
      </c>
      <c r="G65" s="26" t="s">
        <v>201</v>
      </c>
      <c r="H65" s="26" t="s">
        <v>202</v>
      </c>
      <c r="I65" s="317">
        <f>TRUNC(IF(E66="N",0,(F66*G66)-H66),2)</f>
        <v>278.95</v>
      </c>
      <c r="J65" s="317"/>
      <c r="K65" s="50"/>
      <c r="M65" s="15" t="s">
        <v>208</v>
      </c>
      <c r="AB65" s="106"/>
      <c r="AC65" s="110"/>
      <c r="AD65" s="106"/>
      <c r="AE65" s="111"/>
      <c r="AF65" s="106"/>
      <c r="AG65" s="111"/>
      <c r="AH65" s="106"/>
      <c r="AI65" s="111"/>
      <c r="AJ65" s="106"/>
      <c r="AK65" s="111"/>
      <c r="AL65" s="106"/>
      <c r="AM65" s="111"/>
    </row>
    <row r="66" spans="1:39" ht="15" customHeight="1">
      <c r="A66" s="15"/>
      <c r="B66" s="311"/>
      <c r="C66" s="314"/>
      <c r="D66" s="73">
        <v>0.1</v>
      </c>
      <c r="E66" s="74" t="s">
        <v>209</v>
      </c>
      <c r="F66" s="75">
        <v>20.38</v>
      </c>
      <c r="G66" s="26">
        <f>TRUNC(365/12/2,4)</f>
        <v>15.208299999999999</v>
      </c>
      <c r="H66" s="72">
        <f>(F66*G66)*D66</f>
        <v>30.994515400000001</v>
      </c>
      <c r="I66" s="317"/>
      <c r="J66" s="317"/>
      <c r="K66" s="50"/>
      <c r="M66" s="15" t="s">
        <v>210</v>
      </c>
      <c r="AB66" s="106"/>
      <c r="AC66" s="107"/>
      <c r="AD66" s="106"/>
      <c r="AE66" s="112"/>
      <c r="AF66" s="106"/>
      <c r="AG66" s="112"/>
      <c r="AH66" s="106"/>
      <c r="AI66" s="112"/>
      <c r="AJ66" s="106"/>
      <c r="AK66" s="112"/>
      <c r="AL66" s="106"/>
      <c r="AM66" s="112"/>
    </row>
    <row r="67" spans="1:39" ht="15" customHeight="1">
      <c r="A67" s="15"/>
      <c r="B67" s="26" t="s">
        <v>115</v>
      </c>
      <c r="C67" s="291" t="s">
        <v>211</v>
      </c>
      <c r="D67" s="291"/>
      <c r="E67" s="291"/>
      <c r="F67" s="291"/>
      <c r="G67" s="291"/>
      <c r="H67" s="291"/>
      <c r="I67" s="292">
        <v>7.75</v>
      </c>
      <c r="J67" s="292"/>
      <c r="K67" s="82"/>
      <c r="M67" s="15" t="s">
        <v>212</v>
      </c>
      <c r="AB67" s="113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</row>
    <row r="68" spans="1:39" ht="15" customHeight="1">
      <c r="A68" s="15"/>
      <c r="B68" s="26" t="s">
        <v>118</v>
      </c>
      <c r="C68" s="291" t="s">
        <v>213</v>
      </c>
      <c r="D68" s="291"/>
      <c r="E68" s="291"/>
      <c r="F68" s="291"/>
      <c r="G68" s="291"/>
      <c r="H68" s="291"/>
      <c r="I68" s="292">
        <v>0</v>
      </c>
      <c r="J68" s="292"/>
      <c r="K68" s="50"/>
      <c r="M68" s="15" t="s">
        <v>214</v>
      </c>
      <c r="AB68" s="114"/>
      <c r="AC68" s="114"/>
      <c r="AD68" s="114"/>
      <c r="AE68" s="114"/>
      <c r="AF68" s="114"/>
      <c r="AG68" s="114"/>
      <c r="AH68" s="114"/>
      <c r="AI68" s="114"/>
      <c r="AJ68" s="115"/>
      <c r="AK68" s="114"/>
      <c r="AL68" s="114"/>
      <c r="AM68" s="114"/>
    </row>
    <row r="69" spans="1:39" ht="15" customHeight="1">
      <c r="A69" s="15"/>
      <c r="B69" s="26" t="s">
        <v>151</v>
      </c>
      <c r="C69" s="291" t="s">
        <v>215</v>
      </c>
      <c r="D69" s="291"/>
      <c r="E69" s="291"/>
      <c r="F69" s="291"/>
      <c r="G69" s="291"/>
      <c r="H69" s="291"/>
      <c r="I69" s="292">
        <v>57.83</v>
      </c>
      <c r="J69" s="292"/>
      <c r="K69" s="50"/>
      <c r="M69" s="15" t="s">
        <v>216</v>
      </c>
      <c r="AB69" s="114"/>
      <c r="AC69" s="114"/>
      <c r="AD69" s="114"/>
      <c r="AE69" s="114"/>
      <c r="AF69" s="114"/>
      <c r="AG69" s="114"/>
      <c r="AH69" s="114"/>
      <c r="AI69" s="114"/>
      <c r="AJ69" s="115"/>
      <c r="AK69" s="114"/>
      <c r="AL69" s="114"/>
      <c r="AM69" s="114"/>
    </row>
    <row r="70" spans="1:39" ht="15" customHeight="1">
      <c r="A70" s="15"/>
      <c r="B70" s="283" t="s">
        <v>164</v>
      </c>
      <c r="C70" s="283"/>
      <c r="D70" s="283"/>
      <c r="E70" s="283"/>
      <c r="F70" s="283"/>
      <c r="G70" s="283"/>
      <c r="H70" s="283"/>
      <c r="I70" s="284">
        <f>TRUNC(SUM(I64:J69),2)</f>
        <v>344.53</v>
      </c>
      <c r="J70" s="284"/>
      <c r="K70" s="56"/>
      <c r="M70" s="15" t="s">
        <v>217</v>
      </c>
    </row>
    <row r="71" spans="1:39" ht="15" customHeight="1">
      <c r="A71" s="15"/>
      <c r="B71" s="256"/>
      <c r="C71" s="256"/>
      <c r="D71" s="256"/>
      <c r="E71" s="256"/>
      <c r="F71" s="256"/>
      <c r="G71" s="256"/>
      <c r="H71" s="256"/>
      <c r="I71" s="256"/>
      <c r="J71" s="256"/>
      <c r="K71" s="56"/>
    </row>
    <row r="72" spans="1:39" ht="15" customHeight="1">
      <c r="A72" s="15"/>
      <c r="B72" s="21"/>
      <c r="C72" s="21"/>
      <c r="D72" s="21"/>
      <c r="E72" s="21"/>
      <c r="F72" s="21"/>
      <c r="G72" s="21"/>
      <c r="H72" s="21"/>
      <c r="I72" s="21"/>
      <c r="J72" s="21"/>
      <c r="K72" s="56"/>
    </row>
    <row r="73" spans="1:39" ht="15" customHeight="1">
      <c r="A73" s="15"/>
      <c r="B73" s="21"/>
      <c r="C73" s="21"/>
      <c r="D73" s="21"/>
      <c r="E73" s="21"/>
      <c r="F73" s="21"/>
      <c r="G73" s="21"/>
      <c r="H73" s="21"/>
      <c r="I73" s="21"/>
      <c r="J73" s="21"/>
      <c r="K73" s="56"/>
    </row>
    <row r="74" spans="1:39" ht="15" customHeight="1">
      <c r="A74" s="15"/>
      <c r="B74" s="293" t="s">
        <v>218</v>
      </c>
      <c r="C74" s="293"/>
      <c r="D74" s="293"/>
      <c r="E74" s="293"/>
      <c r="F74" s="293"/>
      <c r="G74" s="293"/>
      <c r="H74" s="293"/>
      <c r="I74" s="293"/>
      <c r="J74" s="293"/>
      <c r="K74" s="56"/>
    </row>
    <row r="75" spans="1:39" ht="15" customHeight="1">
      <c r="A75" s="15"/>
      <c r="B75" s="294"/>
      <c r="C75" s="294"/>
      <c r="D75" s="294"/>
      <c r="E75" s="294"/>
      <c r="F75" s="294"/>
      <c r="G75" s="294"/>
      <c r="H75" s="294"/>
      <c r="I75" s="294"/>
      <c r="J75" s="294"/>
      <c r="K75" s="56"/>
    </row>
    <row r="76" spans="1:39" ht="15" customHeight="1">
      <c r="A76" s="15"/>
      <c r="B76" s="76">
        <v>2</v>
      </c>
      <c r="C76" s="295" t="s">
        <v>219</v>
      </c>
      <c r="D76" s="295"/>
      <c r="E76" s="295"/>
      <c r="F76" s="295"/>
      <c r="G76" s="295"/>
      <c r="H76" s="295"/>
      <c r="I76" s="296" t="s">
        <v>140</v>
      </c>
      <c r="J76" s="296"/>
      <c r="K76" s="56"/>
    </row>
    <row r="77" spans="1:39" ht="15" customHeight="1">
      <c r="A77" s="15"/>
      <c r="B77" s="28" t="s">
        <v>157</v>
      </c>
      <c r="C77" s="291" t="s">
        <v>220</v>
      </c>
      <c r="D77" s="291"/>
      <c r="E77" s="291"/>
      <c r="F77" s="291"/>
      <c r="G77" s="291"/>
      <c r="H77" s="291"/>
      <c r="I77" s="277">
        <f>I45</f>
        <v>361.98</v>
      </c>
      <c r="J77" s="277"/>
      <c r="K77" s="56"/>
      <c r="M77" s="15" t="s">
        <v>221</v>
      </c>
    </row>
    <row r="78" spans="1:39" ht="15" customHeight="1">
      <c r="A78" s="15"/>
      <c r="B78" s="28" t="s">
        <v>169</v>
      </c>
      <c r="C78" s="291" t="s">
        <v>170</v>
      </c>
      <c r="D78" s="291"/>
      <c r="E78" s="291"/>
      <c r="F78" s="291"/>
      <c r="G78" s="291"/>
      <c r="H78" s="291"/>
      <c r="I78" s="277">
        <f>J58</f>
        <v>793.52</v>
      </c>
      <c r="J78" s="277"/>
      <c r="K78" s="56"/>
      <c r="M78" s="15" t="s">
        <v>222</v>
      </c>
    </row>
    <row r="79" spans="1:39" ht="15" customHeight="1">
      <c r="A79" s="15"/>
      <c r="B79" s="28" t="s">
        <v>195</v>
      </c>
      <c r="C79" s="291" t="s">
        <v>196</v>
      </c>
      <c r="D79" s="291"/>
      <c r="E79" s="291"/>
      <c r="F79" s="291"/>
      <c r="G79" s="291"/>
      <c r="H79" s="291"/>
      <c r="I79" s="277">
        <f>I70</f>
        <v>344.53</v>
      </c>
      <c r="J79" s="277"/>
      <c r="K79" s="56"/>
      <c r="M79" s="15" t="s">
        <v>223</v>
      </c>
    </row>
    <row r="80" spans="1:39" ht="15" customHeight="1">
      <c r="A80" s="15"/>
      <c r="B80" s="283" t="s">
        <v>164</v>
      </c>
      <c r="C80" s="283"/>
      <c r="D80" s="283"/>
      <c r="E80" s="283"/>
      <c r="F80" s="283"/>
      <c r="G80" s="283"/>
      <c r="H80" s="283"/>
      <c r="I80" s="284">
        <f>TRUNC(SUM(I77:J79),2)</f>
        <v>1500.03</v>
      </c>
      <c r="J80" s="284"/>
      <c r="K80" s="56"/>
      <c r="M80" s="15" t="s">
        <v>224</v>
      </c>
    </row>
    <row r="81" spans="1:25" ht="15" customHeight="1">
      <c r="A81" s="15"/>
      <c r="B81" s="297"/>
      <c r="C81" s="297"/>
      <c r="D81" s="297"/>
      <c r="E81" s="297"/>
      <c r="F81" s="297"/>
      <c r="G81" s="297"/>
      <c r="H81" s="297"/>
      <c r="I81" s="297"/>
      <c r="J81" s="297"/>
      <c r="K81" s="56"/>
    </row>
    <row r="82" spans="1:25" ht="15" customHeight="1">
      <c r="A82" s="15"/>
      <c r="B82" s="274" t="s">
        <v>225</v>
      </c>
      <c r="C82" s="274"/>
      <c r="D82" s="274"/>
      <c r="E82" s="274"/>
      <c r="F82" s="274"/>
      <c r="G82" s="274"/>
      <c r="H82" s="274"/>
      <c r="I82" s="274"/>
      <c r="J82" s="274"/>
      <c r="K82" s="56"/>
    </row>
    <row r="83" spans="1:25" ht="15" customHeight="1">
      <c r="A83" s="15"/>
      <c r="B83" s="27">
        <v>3</v>
      </c>
      <c r="C83" s="275" t="s">
        <v>226</v>
      </c>
      <c r="D83" s="275"/>
      <c r="E83" s="275"/>
      <c r="F83" s="275"/>
      <c r="G83" s="275"/>
      <c r="H83" s="275"/>
      <c r="I83" s="27" t="s">
        <v>159</v>
      </c>
      <c r="J83" s="58" t="s">
        <v>140</v>
      </c>
      <c r="K83" s="56"/>
    </row>
    <row r="84" spans="1:25" ht="15" customHeight="1">
      <c r="A84" s="15"/>
      <c r="B84" s="26" t="s">
        <v>108</v>
      </c>
      <c r="C84" s="268" t="s">
        <v>227</v>
      </c>
      <c r="D84" s="268"/>
      <c r="E84" s="268"/>
      <c r="F84" s="268"/>
      <c r="G84" s="268"/>
      <c r="H84" s="268"/>
      <c r="I84" s="83">
        <v>4.1999999999999997E-3</v>
      </c>
      <c r="J84" s="62">
        <f>TRUNC(((I36+I45+J57+I70)*I84),2)</f>
        <v>11.12</v>
      </c>
      <c r="K84" s="56"/>
      <c r="M84" s="84" t="s">
        <v>228</v>
      </c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</row>
    <row r="85" spans="1:25" ht="15" customHeight="1">
      <c r="A85" s="15"/>
      <c r="B85" s="26" t="s">
        <v>112</v>
      </c>
      <c r="C85" s="268" t="s">
        <v>229</v>
      </c>
      <c r="D85" s="268"/>
      <c r="E85" s="268"/>
      <c r="F85" s="268"/>
      <c r="G85" s="268"/>
      <c r="H85" s="268"/>
      <c r="I85" s="85">
        <v>0</v>
      </c>
      <c r="J85" s="86" t="s">
        <v>145</v>
      </c>
      <c r="K85" s="56"/>
      <c r="M85" s="84" t="s">
        <v>230</v>
      </c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</row>
    <row r="86" spans="1:25" ht="15" customHeight="1">
      <c r="A86" s="15"/>
      <c r="B86" s="26" t="s">
        <v>115</v>
      </c>
      <c r="C86" s="268" t="s">
        <v>231</v>
      </c>
      <c r="D86" s="268"/>
      <c r="E86" s="268"/>
      <c r="F86" s="268"/>
      <c r="G86" s="268"/>
      <c r="H86" s="268"/>
      <c r="I86" s="83">
        <v>0.02</v>
      </c>
      <c r="J86" s="62">
        <f>TRUNC(I36*I86,2)</f>
        <v>35.43</v>
      </c>
      <c r="K86" s="56"/>
      <c r="L86" s="87"/>
      <c r="M86" s="84" t="s">
        <v>232</v>
      </c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</row>
    <row r="87" spans="1:25" ht="15" customHeight="1">
      <c r="A87" s="15"/>
      <c r="B87" s="26" t="s">
        <v>118</v>
      </c>
      <c r="C87" s="268" t="s">
        <v>233</v>
      </c>
      <c r="D87" s="268"/>
      <c r="E87" s="268"/>
      <c r="F87" s="268"/>
      <c r="G87" s="268"/>
      <c r="H87" s="268"/>
      <c r="I87" s="83">
        <v>1.8499999999999999E-2</v>
      </c>
      <c r="J87" s="62">
        <f>TRUNC((I36+I80)*I87,2)</f>
        <v>60.52</v>
      </c>
      <c r="K87" s="56"/>
      <c r="M87" s="84" t="s">
        <v>234</v>
      </c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</row>
    <row r="88" spans="1:25" ht="15" customHeight="1">
      <c r="A88" s="15"/>
      <c r="B88" s="26" t="s">
        <v>151</v>
      </c>
      <c r="C88" s="268" t="s">
        <v>235</v>
      </c>
      <c r="D88" s="268"/>
      <c r="E88" s="268"/>
      <c r="F88" s="268"/>
      <c r="G88" s="268"/>
      <c r="H88" s="268"/>
      <c r="I88" s="85">
        <v>0</v>
      </c>
      <c r="J88" s="86" t="s">
        <v>145</v>
      </c>
      <c r="K88" s="56"/>
      <c r="M88" s="84" t="s">
        <v>230</v>
      </c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</row>
    <row r="89" spans="1:25" ht="15" customHeight="1">
      <c r="A89" s="15"/>
      <c r="B89" s="26" t="s">
        <v>183</v>
      </c>
      <c r="C89" s="268" t="s">
        <v>236</v>
      </c>
      <c r="D89" s="268"/>
      <c r="E89" s="268"/>
      <c r="F89" s="268"/>
      <c r="G89" s="268"/>
      <c r="H89" s="268"/>
      <c r="I89" s="83">
        <v>0.02</v>
      </c>
      <c r="J89" s="62">
        <f>TRUNC(I36*I89,2)</f>
        <v>35.43</v>
      </c>
      <c r="K89" s="56"/>
      <c r="M89" s="298" t="s">
        <v>237</v>
      </c>
      <c r="N89" s="298"/>
      <c r="O89" s="298"/>
      <c r="P89" s="298"/>
      <c r="Q89" s="298"/>
      <c r="R89" s="298"/>
      <c r="S89" s="298"/>
      <c r="T89" s="298"/>
      <c r="U89" s="298"/>
      <c r="V89" s="298"/>
      <c r="W89" s="298"/>
      <c r="X89" s="298"/>
      <c r="Y89" s="298"/>
    </row>
    <row r="90" spans="1:25" ht="15" customHeight="1">
      <c r="A90" s="15"/>
      <c r="B90" s="283" t="s">
        <v>164</v>
      </c>
      <c r="C90" s="283"/>
      <c r="D90" s="283"/>
      <c r="E90" s="283"/>
      <c r="F90" s="283"/>
      <c r="G90" s="283"/>
      <c r="H90" s="283"/>
      <c r="I90" s="284">
        <f>TRUNC(SUM(J84:J89),2)</f>
        <v>142.5</v>
      </c>
      <c r="J90" s="284"/>
      <c r="K90" s="56"/>
      <c r="M90" s="84" t="s">
        <v>238</v>
      </c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</row>
    <row r="91" spans="1:25" ht="15" customHeight="1">
      <c r="A91" s="15"/>
      <c r="B91" s="287"/>
      <c r="C91" s="287"/>
      <c r="D91" s="287"/>
      <c r="E91" s="287"/>
      <c r="F91" s="287"/>
      <c r="G91" s="287"/>
      <c r="H91" s="287"/>
      <c r="I91" s="287"/>
      <c r="J91" s="287"/>
      <c r="K91" s="56"/>
    </row>
    <row r="92" spans="1:25" ht="15" customHeight="1">
      <c r="A92" s="15"/>
      <c r="B92" s="274" t="s">
        <v>239</v>
      </c>
      <c r="C92" s="274"/>
      <c r="D92" s="274"/>
      <c r="E92" s="274"/>
      <c r="F92" s="274"/>
      <c r="G92" s="274"/>
      <c r="H92" s="274"/>
      <c r="I92" s="274"/>
      <c r="J92" s="274"/>
      <c r="K92" s="56"/>
    </row>
    <row r="93" spans="1:25" ht="15" customHeight="1">
      <c r="A93" s="15"/>
      <c r="B93" s="283" t="s">
        <v>240</v>
      </c>
      <c r="C93" s="283"/>
      <c r="D93" s="283"/>
      <c r="E93" s="283"/>
      <c r="F93" s="283"/>
      <c r="G93" s="283"/>
      <c r="H93" s="283"/>
      <c r="I93" s="283"/>
      <c r="J93" s="283"/>
      <c r="K93" s="56"/>
    </row>
    <row r="94" spans="1:25" ht="15" customHeight="1">
      <c r="A94" s="15"/>
      <c r="B94" s="27" t="s">
        <v>241</v>
      </c>
      <c r="C94" s="275" t="s">
        <v>242</v>
      </c>
      <c r="D94" s="275"/>
      <c r="E94" s="275"/>
      <c r="F94" s="275"/>
      <c r="G94" s="275"/>
      <c r="H94" s="275"/>
      <c r="I94" s="27" t="s">
        <v>159</v>
      </c>
      <c r="J94" s="27" t="s">
        <v>140</v>
      </c>
      <c r="K94" s="56"/>
    </row>
    <row r="95" spans="1:25" ht="15" customHeight="1">
      <c r="A95" s="15"/>
      <c r="B95" s="26" t="s">
        <v>108</v>
      </c>
      <c r="C95" s="268" t="s">
        <v>243</v>
      </c>
      <c r="D95" s="268"/>
      <c r="E95" s="268"/>
      <c r="F95" s="268"/>
      <c r="G95" s="268"/>
      <c r="H95" s="268"/>
      <c r="I95" s="88">
        <v>8.2199999999999995E-2</v>
      </c>
      <c r="J95" s="60">
        <f>TRUNC((I36+I80+I90)*I95,2)</f>
        <v>280.66000000000003</v>
      </c>
      <c r="K95" s="56"/>
      <c r="M95" s="84" t="s">
        <v>244</v>
      </c>
    </row>
    <row r="96" spans="1:25" ht="15" customHeight="1">
      <c r="A96" s="15"/>
      <c r="B96" s="26" t="s">
        <v>112</v>
      </c>
      <c r="C96" s="268" t="s">
        <v>245</v>
      </c>
      <c r="D96" s="268"/>
      <c r="E96" s="268"/>
      <c r="F96" s="268"/>
      <c r="G96" s="268"/>
      <c r="H96" s="268"/>
      <c r="I96" s="89">
        <v>1E-4</v>
      </c>
      <c r="J96" s="60">
        <f>TRUNC((I36+I80+I90)*I96,2)</f>
        <v>0.34</v>
      </c>
      <c r="K96" s="56"/>
      <c r="M96" s="84" t="s">
        <v>246</v>
      </c>
    </row>
    <row r="97" spans="1:49" ht="15" customHeight="1">
      <c r="A97" s="15"/>
      <c r="B97" s="26" t="s">
        <v>115</v>
      </c>
      <c r="C97" s="268" t="s">
        <v>247</v>
      </c>
      <c r="D97" s="268"/>
      <c r="E97" s="268"/>
      <c r="F97" s="268"/>
      <c r="G97" s="268"/>
      <c r="H97" s="268"/>
      <c r="I97" s="89">
        <v>1E-4</v>
      </c>
      <c r="J97" s="60">
        <f>TRUNC((I36+I80+I90)*I97,2)</f>
        <v>0.34</v>
      </c>
      <c r="K97" s="56"/>
      <c r="M97" s="84" t="s">
        <v>248</v>
      </c>
    </row>
    <row r="98" spans="1:49" ht="15" customHeight="1">
      <c r="A98" s="15"/>
      <c r="B98" s="26" t="s">
        <v>118</v>
      </c>
      <c r="C98" s="268" t="s">
        <v>249</v>
      </c>
      <c r="D98" s="268"/>
      <c r="E98" s="268"/>
      <c r="F98" s="268"/>
      <c r="G98" s="268"/>
      <c r="H98" s="268"/>
      <c r="I98" s="89">
        <v>1E-4</v>
      </c>
      <c r="J98" s="60">
        <f>TRUNC((I36+I80+I90)*I98,2)</f>
        <v>0.34</v>
      </c>
      <c r="K98" s="56"/>
      <c r="M98" s="84" t="s">
        <v>250</v>
      </c>
    </row>
    <row r="99" spans="1:49" ht="15" customHeight="1">
      <c r="A99" s="15"/>
      <c r="B99" s="26" t="s">
        <v>151</v>
      </c>
      <c r="C99" s="268" t="s">
        <v>251</v>
      </c>
      <c r="D99" s="268"/>
      <c r="E99" s="268"/>
      <c r="F99" s="268"/>
      <c r="G99" s="268"/>
      <c r="H99" s="268"/>
      <c r="I99" s="89">
        <v>1E-4</v>
      </c>
      <c r="J99" s="60">
        <f>TRUNC((I36+I80+I90)*I99,2)</f>
        <v>0.34</v>
      </c>
      <c r="K99" s="56"/>
      <c r="M99" s="84" t="s">
        <v>252</v>
      </c>
    </row>
    <row r="100" spans="1:49" ht="15" customHeight="1">
      <c r="A100" s="15"/>
      <c r="B100" s="26" t="s">
        <v>183</v>
      </c>
      <c r="C100" s="299" t="s">
        <v>253</v>
      </c>
      <c r="D100" s="299"/>
      <c r="E100" s="299"/>
      <c r="F100" s="299"/>
      <c r="G100" s="299"/>
      <c r="H100" s="299"/>
      <c r="I100" s="89">
        <v>0</v>
      </c>
      <c r="J100" s="60">
        <f>TRUNC((I36+I80+I90)*I100,2)</f>
        <v>0</v>
      </c>
      <c r="K100" s="56"/>
      <c r="M100" s="84" t="s">
        <v>254</v>
      </c>
    </row>
    <row r="101" spans="1:49" ht="15" customHeight="1">
      <c r="A101" s="15"/>
      <c r="B101" s="296" t="s">
        <v>164</v>
      </c>
      <c r="C101" s="296"/>
      <c r="D101" s="296"/>
      <c r="E101" s="296"/>
      <c r="F101" s="296"/>
      <c r="G101" s="296"/>
      <c r="H101" s="296"/>
      <c r="I101" s="90">
        <f>SUM(I95:I100)</f>
        <v>8.2600000000000007E-2</v>
      </c>
      <c r="J101" s="91">
        <f>TRUNC(SUM(J95:J100),2)</f>
        <v>282.02</v>
      </c>
      <c r="K101" s="56"/>
      <c r="M101" s="15" t="s">
        <v>238</v>
      </c>
    </row>
    <row r="102" spans="1:49" ht="15" customHeight="1">
      <c r="A102" s="15"/>
      <c r="B102" s="297"/>
      <c r="C102" s="297"/>
      <c r="D102" s="297"/>
      <c r="E102" s="297"/>
      <c r="F102" s="297"/>
      <c r="G102" s="297"/>
      <c r="H102" s="297"/>
      <c r="I102" s="297"/>
      <c r="J102" s="297"/>
      <c r="K102" s="56"/>
    </row>
    <row r="103" spans="1:49" ht="15" customHeight="1">
      <c r="A103" s="15"/>
      <c r="B103" s="274" t="s">
        <v>255</v>
      </c>
      <c r="C103" s="274"/>
      <c r="D103" s="274"/>
      <c r="E103" s="274"/>
      <c r="F103" s="274"/>
      <c r="G103" s="274"/>
      <c r="H103" s="274"/>
      <c r="I103" s="274"/>
      <c r="J103" s="274"/>
      <c r="K103" s="45"/>
    </row>
    <row r="104" spans="1:49" ht="15" customHeight="1">
      <c r="A104" s="15"/>
      <c r="B104" s="27">
        <v>5</v>
      </c>
      <c r="C104" s="275" t="s">
        <v>256</v>
      </c>
      <c r="D104" s="275"/>
      <c r="E104" s="275"/>
      <c r="F104" s="275"/>
      <c r="G104" s="275"/>
      <c r="H104" s="275"/>
      <c r="I104" s="283" t="s">
        <v>140</v>
      </c>
      <c r="J104" s="283"/>
      <c r="K104" s="68"/>
      <c r="M104" s="92"/>
    </row>
    <row r="105" spans="1:49" ht="15" customHeight="1">
      <c r="A105" s="15"/>
      <c r="B105" s="28" t="s">
        <v>108</v>
      </c>
      <c r="C105" s="291" t="s">
        <v>257</v>
      </c>
      <c r="D105" s="291"/>
      <c r="E105" s="291"/>
      <c r="F105" s="291"/>
      <c r="G105" s="291"/>
      <c r="H105" s="291"/>
      <c r="I105" s="300">
        <f>'UNIFORMES E EQUIPAMENTOS'!E14</f>
        <v>8.5833333333333339</v>
      </c>
      <c r="J105" s="300"/>
      <c r="K105" s="50"/>
      <c r="M105" s="92" t="s">
        <v>258</v>
      </c>
    </row>
    <row r="106" spans="1:49" ht="15" customHeight="1">
      <c r="A106" s="15"/>
      <c r="B106" s="28" t="s">
        <v>112</v>
      </c>
      <c r="C106" s="291" t="s">
        <v>259</v>
      </c>
      <c r="D106" s="291"/>
      <c r="E106" s="291"/>
      <c r="F106" s="291"/>
      <c r="G106" s="291"/>
      <c r="H106" s="291"/>
      <c r="I106" s="300">
        <f>'UNIFORMES E EQUIPAMENTOS'!E25</f>
        <v>2.3433333333333333</v>
      </c>
      <c r="J106" s="300"/>
      <c r="K106" s="50"/>
      <c r="M106" s="92" t="s">
        <v>260</v>
      </c>
    </row>
    <row r="107" spans="1:49" ht="15" customHeight="1">
      <c r="A107" s="15"/>
      <c r="B107" s="296" t="s">
        <v>92</v>
      </c>
      <c r="C107" s="296"/>
      <c r="D107" s="296"/>
      <c r="E107" s="296"/>
      <c r="F107" s="296"/>
      <c r="G107" s="296"/>
      <c r="H107" s="296"/>
      <c r="I107" s="301">
        <f>TRUNC(SUM(I105:J106),2)</f>
        <v>10.92</v>
      </c>
      <c r="J107" s="301"/>
      <c r="K107" s="94"/>
      <c r="M107" s="15" t="s">
        <v>261</v>
      </c>
    </row>
    <row r="108" spans="1:49" s="12" customFormat="1" ht="15" customHeight="1">
      <c r="A108" s="49"/>
      <c r="B108" s="302"/>
      <c r="C108" s="302"/>
      <c r="D108" s="302"/>
      <c r="E108" s="302"/>
      <c r="F108" s="302"/>
      <c r="G108" s="302"/>
      <c r="H108" s="302"/>
      <c r="I108" s="302"/>
      <c r="J108" s="302"/>
      <c r="K108" s="95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</row>
    <row r="109" spans="1:49" s="12" customFormat="1" ht="15" customHeight="1">
      <c r="A109" s="49"/>
      <c r="B109" s="274" t="s">
        <v>262</v>
      </c>
      <c r="C109" s="274"/>
      <c r="D109" s="274"/>
      <c r="E109" s="274"/>
      <c r="F109" s="274"/>
      <c r="G109" s="274"/>
      <c r="H109" s="274"/>
      <c r="I109" s="274"/>
      <c r="J109" s="274"/>
      <c r="K109" s="96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</row>
    <row r="110" spans="1:49" s="12" customFormat="1" ht="15" customHeight="1">
      <c r="A110" s="49"/>
      <c r="B110" s="76">
        <v>6</v>
      </c>
      <c r="C110" s="295" t="s">
        <v>263</v>
      </c>
      <c r="D110" s="295"/>
      <c r="E110" s="295"/>
      <c r="F110" s="295"/>
      <c r="G110" s="295"/>
      <c r="H110" s="295"/>
      <c r="I110" s="76" t="s">
        <v>159</v>
      </c>
      <c r="J110" s="76" t="s">
        <v>140</v>
      </c>
      <c r="K110" s="97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</row>
    <row r="111" spans="1:49" s="12" customFormat="1" ht="15" customHeight="1">
      <c r="A111" s="49"/>
      <c r="B111" s="28" t="s">
        <v>108</v>
      </c>
      <c r="C111" s="291" t="s">
        <v>264</v>
      </c>
      <c r="D111" s="291"/>
      <c r="E111" s="291"/>
      <c r="F111" s="291"/>
      <c r="G111" s="291"/>
      <c r="H111" s="291"/>
      <c r="I111" s="83">
        <v>1E-4</v>
      </c>
      <c r="J111" s="47">
        <f>TRUNC((I127*I111),2)</f>
        <v>0.38</v>
      </c>
      <c r="K111" s="51"/>
      <c r="L111" s="49"/>
      <c r="M111" s="84" t="s">
        <v>265</v>
      </c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</row>
    <row r="112" spans="1:49" s="12" customFormat="1" ht="15" customHeight="1">
      <c r="A112" s="49"/>
      <c r="B112" s="28" t="s">
        <v>112</v>
      </c>
      <c r="C112" s="291" t="s">
        <v>266</v>
      </c>
      <c r="D112" s="291"/>
      <c r="E112" s="291"/>
      <c r="F112" s="291"/>
      <c r="G112" s="291"/>
      <c r="H112" s="291"/>
      <c r="I112" s="83">
        <v>1E-4</v>
      </c>
      <c r="J112" s="47">
        <f>TRUNC((I127*I112),2)</f>
        <v>0.38</v>
      </c>
      <c r="K112" s="51"/>
      <c r="L112" s="49"/>
      <c r="M112" s="84" t="s">
        <v>267</v>
      </c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</row>
    <row r="113" spans="1:49" s="12" customFormat="1" ht="15" customHeight="1">
      <c r="A113" s="49"/>
      <c r="B113" s="28" t="s">
        <v>115</v>
      </c>
      <c r="C113" s="291" t="s">
        <v>268</v>
      </c>
      <c r="D113" s="291"/>
      <c r="E113" s="291"/>
      <c r="F113" s="291"/>
      <c r="G113" s="291"/>
      <c r="H113" s="291"/>
      <c r="I113" s="85"/>
      <c r="J113" s="47"/>
      <c r="K113" s="51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</row>
    <row r="114" spans="1:49" ht="15" customHeight="1">
      <c r="A114" s="15"/>
      <c r="B114" s="303" t="s">
        <v>269</v>
      </c>
      <c r="C114" s="303"/>
      <c r="D114" s="315" t="s">
        <v>270</v>
      </c>
      <c r="E114" s="77" t="s">
        <v>271</v>
      </c>
      <c r="F114" s="78"/>
      <c r="G114" s="78"/>
      <c r="H114" s="79"/>
      <c r="I114" s="98">
        <v>6.4999999999999997E-3</v>
      </c>
      <c r="J114" s="47">
        <f>TRUNC((((I127+J111+J112)/(1-(I117)))*I114),2)</f>
        <v>27.69</v>
      </c>
      <c r="K114" s="51"/>
      <c r="L114" s="49"/>
      <c r="M114" s="99" t="s">
        <v>272</v>
      </c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</row>
    <row r="115" spans="1:49" ht="15" customHeight="1">
      <c r="A115" s="15"/>
      <c r="B115" s="303" t="s">
        <v>273</v>
      </c>
      <c r="C115" s="303"/>
      <c r="D115" s="315"/>
      <c r="E115" s="77" t="s">
        <v>274</v>
      </c>
      <c r="F115" s="78"/>
      <c r="G115" s="78"/>
      <c r="H115" s="79"/>
      <c r="I115" s="100">
        <v>0.03</v>
      </c>
      <c r="J115" s="47">
        <f>TRUNC((((I127+J111+J112)/(1-(I117)))*I115),2)</f>
        <v>127.8</v>
      </c>
      <c r="K115" s="51"/>
      <c r="L115" s="49"/>
      <c r="M115" s="99" t="s">
        <v>275</v>
      </c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</row>
    <row r="116" spans="1:49" ht="15" customHeight="1">
      <c r="A116" s="15"/>
      <c r="B116" s="303" t="s">
        <v>276</v>
      </c>
      <c r="C116" s="303"/>
      <c r="D116" s="80" t="s">
        <v>277</v>
      </c>
      <c r="E116" s="77" t="s">
        <v>278</v>
      </c>
      <c r="F116" s="78"/>
      <c r="G116" s="78"/>
      <c r="H116" s="79"/>
      <c r="I116" s="98">
        <v>0.05</v>
      </c>
      <c r="J116" s="47">
        <f>TRUNC((((I127+J111+J112)/(1-(I117)))*I116),2)</f>
        <v>213.01</v>
      </c>
      <c r="K116" s="51"/>
      <c r="L116" s="49"/>
      <c r="M116" s="99" t="s">
        <v>279</v>
      </c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</row>
    <row r="117" spans="1:49" ht="15" customHeight="1">
      <c r="A117" s="15"/>
      <c r="B117" s="296" t="s">
        <v>92</v>
      </c>
      <c r="C117" s="296"/>
      <c r="D117" s="296"/>
      <c r="E117" s="296"/>
      <c r="F117" s="296"/>
      <c r="G117" s="296"/>
      <c r="H117" s="296"/>
      <c r="I117" s="101">
        <f>SUM(I114:I116)</f>
        <v>8.6499999999999994E-2</v>
      </c>
      <c r="J117" s="93">
        <f>TRUNC(SUM(J111:J116),2)</f>
        <v>369.26</v>
      </c>
      <c r="K117" s="102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</row>
    <row r="118" spans="1:49" ht="15" customHeight="1">
      <c r="A118" s="15"/>
      <c r="B118" s="304"/>
      <c r="C118" s="304"/>
      <c r="D118" s="304"/>
      <c r="E118" s="304"/>
      <c r="F118" s="304"/>
      <c r="G118" s="304"/>
      <c r="H118" s="304"/>
      <c r="I118" s="304"/>
      <c r="J118" s="304"/>
      <c r="K118" s="81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</row>
    <row r="119" spans="1:49" ht="15" customHeight="1">
      <c r="A119" s="15"/>
      <c r="B119" s="274" t="s">
        <v>280</v>
      </c>
      <c r="C119" s="274"/>
      <c r="D119" s="274"/>
      <c r="E119" s="274"/>
      <c r="F119" s="274"/>
      <c r="G119" s="274"/>
      <c r="H119" s="274"/>
      <c r="I119" s="274"/>
      <c r="J119" s="274"/>
      <c r="K119" s="103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</row>
    <row r="120" spans="1:49" ht="15" customHeight="1">
      <c r="A120" s="15"/>
      <c r="B120" s="305"/>
      <c r="C120" s="305"/>
      <c r="D120" s="305"/>
      <c r="E120" s="305"/>
      <c r="F120" s="305"/>
      <c r="G120" s="305"/>
      <c r="H120" s="305"/>
      <c r="I120" s="305"/>
      <c r="J120" s="305"/>
      <c r="K120" s="104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</row>
    <row r="121" spans="1:49" ht="15" customHeight="1">
      <c r="A121" s="15"/>
      <c r="B121" s="295" t="s">
        <v>281</v>
      </c>
      <c r="C121" s="295"/>
      <c r="D121" s="295"/>
      <c r="E121" s="295"/>
      <c r="F121" s="295"/>
      <c r="G121" s="295"/>
      <c r="H121" s="295"/>
      <c r="I121" s="306" t="s">
        <v>140</v>
      </c>
      <c r="J121" s="306"/>
      <c r="K121" s="105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</row>
    <row r="122" spans="1:49" ht="15" customHeight="1">
      <c r="A122" s="15"/>
      <c r="B122" s="28" t="s">
        <v>108</v>
      </c>
      <c r="C122" s="291" t="s">
        <v>282</v>
      </c>
      <c r="D122" s="291"/>
      <c r="E122" s="291"/>
      <c r="F122" s="291"/>
      <c r="G122" s="291"/>
      <c r="H122" s="291"/>
      <c r="I122" s="277">
        <f>I38</f>
        <v>1955.55</v>
      </c>
      <c r="J122" s="277"/>
      <c r="K122" s="51"/>
      <c r="L122" s="49"/>
      <c r="M122" s="84" t="s">
        <v>283</v>
      </c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</row>
    <row r="123" spans="1:49" ht="15" customHeight="1">
      <c r="A123" s="15"/>
      <c r="B123" s="28" t="s">
        <v>112</v>
      </c>
      <c r="C123" s="291" t="s">
        <v>284</v>
      </c>
      <c r="D123" s="291"/>
      <c r="E123" s="291"/>
      <c r="F123" s="291"/>
      <c r="G123" s="291"/>
      <c r="H123" s="291"/>
      <c r="I123" s="277">
        <f>I80</f>
        <v>1500.03</v>
      </c>
      <c r="J123" s="277"/>
      <c r="K123" s="51"/>
      <c r="L123" s="49"/>
      <c r="M123" s="84" t="s">
        <v>285</v>
      </c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</row>
    <row r="124" spans="1:49" ht="15" customHeight="1">
      <c r="A124" s="15"/>
      <c r="B124" s="28" t="s">
        <v>115</v>
      </c>
      <c r="C124" s="291" t="s">
        <v>286</v>
      </c>
      <c r="D124" s="291"/>
      <c r="E124" s="291"/>
      <c r="F124" s="291"/>
      <c r="G124" s="291"/>
      <c r="H124" s="291"/>
      <c r="I124" s="277">
        <f>I90</f>
        <v>142.5</v>
      </c>
      <c r="J124" s="277"/>
      <c r="K124" s="51"/>
      <c r="L124" s="49"/>
      <c r="M124" s="84" t="s">
        <v>287</v>
      </c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</row>
    <row r="125" spans="1:49" ht="15" customHeight="1">
      <c r="A125" s="15"/>
      <c r="B125" s="28" t="s">
        <v>118</v>
      </c>
      <c r="C125" s="291" t="s">
        <v>288</v>
      </c>
      <c r="D125" s="291"/>
      <c r="E125" s="291"/>
      <c r="F125" s="291"/>
      <c r="G125" s="291"/>
      <c r="H125" s="291"/>
      <c r="I125" s="277">
        <f>J101</f>
        <v>282.02</v>
      </c>
      <c r="J125" s="277"/>
      <c r="K125" s="51"/>
      <c r="L125" s="49"/>
      <c r="M125" s="84" t="s">
        <v>289</v>
      </c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</row>
    <row r="126" spans="1:49" ht="15" customHeight="1">
      <c r="A126" s="15"/>
      <c r="B126" s="28" t="s">
        <v>151</v>
      </c>
      <c r="C126" s="291" t="s">
        <v>290</v>
      </c>
      <c r="D126" s="291"/>
      <c r="E126" s="291"/>
      <c r="F126" s="291"/>
      <c r="G126" s="291"/>
      <c r="H126" s="291"/>
      <c r="I126" s="277">
        <f>I107</f>
        <v>10.92</v>
      </c>
      <c r="J126" s="277"/>
      <c r="K126" s="51"/>
      <c r="L126" s="49"/>
      <c r="M126" s="84" t="s">
        <v>291</v>
      </c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</row>
    <row r="127" spans="1:49" ht="15" customHeight="1">
      <c r="A127" s="15"/>
      <c r="B127" s="296" t="s">
        <v>292</v>
      </c>
      <c r="C127" s="296"/>
      <c r="D127" s="296"/>
      <c r="E127" s="296"/>
      <c r="F127" s="296"/>
      <c r="G127" s="296"/>
      <c r="H127" s="296"/>
      <c r="I127" s="301">
        <f>TRUNC(SUM(I122:J126),2)</f>
        <v>3891.02</v>
      </c>
      <c r="J127" s="301"/>
      <c r="K127" s="102"/>
      <c r="L127" s="49"/>
      <c r="M127" s="84" t="s">
        <v>217</v>
      </c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</row>
    <row r="128" spans="1:49" ht="15" customHeight="1">
      <c r="A128" s="15"/>
      <c r="B128" s="28" t="s">
        <v>183</v>
      </c>
      <c r="C128" s="291" t="s">
        <v>293</v>
      </c>
      <c r="D128" s="291"/>
      <c r="E128" s="291"/>
      <c r="F128" s="291"/>
      <c r="G128" s="291"/>
      <c r="H128" s="291"/>
      <c r="I128" s="277">
        <f>J117</f>
        <v>369.26</v>
      </c>
      <c r="J128" s="277"/>
      <c r="K128" s="51"/>
      <c r="L128" s="49"/>
      <c r="M128" s="84" t="s">
        <v>294</v>
      </c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</row>
    <row r="129" spans="1:49" ht="15" customHeight="1">
      <c r="A129" s="15"/>
      <c r="B129" s="307" t="s">
        <v>295</v>
      </c>
      <c r="C129" s="307"/>
      <c r="D129" s="307"/>
      <c r="E129" s="307"/>
      <c r="F129" s="307"/>
      <c r="G129" s="307"/>
      <c r="H129" s="307"/>
      <c r="I129" s="308">
        <f>TRUNC((I127+I128),2)</f>
        <v>4260.28</v>
      </c>
      <c r="J129" s="308"/>
      <c r="K129" s="102"/>
      <c r="L129" s="49"/>
      <c r="M129" s="84" t="s">
        <v>296</v>
      </c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</row>
    <row r="130" spans="1:49" ht="15" customHeight="1">
      <c r="A130" s="15"/>
      <c r="B130" s="309" t="s">
        <v>297</v>
      </c>
      <c r="C130" s="309"/>
      <c r="D130" s="309"/>
      <c r="E130" s="309"/>
      <c r="F130" s="309"/>
      <c r="G130" s="309"/>
      <c r="H130" s="309"/>
      <c r="I130" s="310">
        <f>TRUNC((I129*2),2)</f>
        <v>8520.56</v>
      </c>
      <c r="J130" s="310"/>
      <c r="K130" s="81"/>
      <c r="L130" s="49"/>
      <c r="M130" s="84" t="s">
        <v>298</v>
      </c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</row>
    <row r="131" spans="1:49" ht="15" customHeight="1">
      <c r="A131" s="15"/>
      <c r="B131" s="17"/>
      <c r="C131" s="15"/>
      <c r="D131" s="15"/>
      <c r="E131" s="15"/>
      <c r="F131" s="15"/>
      <c r="G131" s="15"/>
      <c r="H131" s="15"/>
      <c r="I131" s="15"/>
      <c r="J131" s="15"/>
      <c r="K131" s="116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</row>
    <row r="132" spans="1:49" ht="15" customHeight="1">
      <c r="A132" s="15"/>
      <c r="B132" s="17"/>
      <c r="C132" s="15"/>
      <c r="D132" s="15"/>
      <c r="E132" s="15"/>
      <c r="F132" s="15"/>
      <c r="G132" s="15"/>
      <c r="H132" s="15"/>
      <c r="I132" s="15"/>
      <c r="J132" s="15"/>
      <c r="K132" s="117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</row>
    <row r="133" spans="1:49" ht="15" customHeight="1">
      <c r="K133" s="81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</row>
    <row r="134" spans="1:49" ht="15" customHeight="1">
      <c r="K134" s="51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</row>
    <row r="135" spans="1:49" ht="15" customHeight="1">
      <c r="K135" s="118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</row>
    <row r="136" spans="1:49" ht="15" customHeight="1">
      <c r="K136" s="118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</row>
    <row r="137" spans="1:49" ht="15" customHeight="1">
      <c r="K137" s="118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</row>
    <row r="138" spans="1:49" ht="15" customHeight="1">
      <c r="K138" s="118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</row>
    <row r="139" spans="1:49" ht="15" customHeight="1">
      <c r="K139" s="51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</row>
    <row r="140" spans="1:49" ht="15" customHeight="1">
      <c r="K140" s="118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</row>
    <row r="141" spans="1:49" ht="15" customHeight="1">
      <c r="K141" s="102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</row>
    <row r="142" spans="1:49" ht="15" customHeight="1">
      <c r="K142" s="81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</row>
    <row r="143" spans="1:49" ht="15" customHeight="1">
      <c r="K143" s="49"/>
      <c r="L143" s="49"/>
      <c r="M143" s="49"/>
      <c r="N143" s="11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</row>
    <row r="144" spans="1:49" ht="15" customHeight="1"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</row>
    <row r="145" spans="11:49" ht="15" customHeight="1"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</row>
  </sheetData>
  <sheetProtection algorithmName="SHA-512" hashValue="+XFfzd1s68u7WjARQkcOQejZOuzPpjCIKp7XMwcCa1ObkEW0KTO2+cOzy87K9Nt8xLkKx1BChygglXGKWB1OrQ==" saltValue="3JoPZzZ8XL2yqCu08D/0Iw==" spinCount="100000" sheet="1" objects="1" formatCells="0"/>
  <mergeCells count="186">
    <mergeCell ref="B129:H129"/>
    <mergeCell ref="I129:J129"/>
    <mergeCell ref="B130:H130"/>
    <mergeCell ref="I130:J130"/>
    <mergeCell ref="B63:B64"/>
    <mergeCell ref="B65:B66"/>
    <mergeCell ref="C63:C64"/>
    <mergeCell ref="C65:C66"/>
    <mergeCell ref="D114:D115"/>
    <mergeCell ref="I63:J64"/>
    <mergeCell ref="I65:J66"/>
    <mergeCell ref="C124:H124"/>
    <mergeCell ref="I124:J124"/>
    <mergeCell ref="C125:H125"/>
    <mergeCell ref="I125:J125"/>
    <mergeCell ref="C126:H126"/>
    <mergeCell ref="I126:J126"/>
    <mergeCell ref="B127:H127"/>
    <mergeCell ref="I127:J127"/>
    <mergeCell ref="C128:H128"/>
    <mergeCell ref="I128:J128"/>
    <mergeCell ref="B117:H117"/>
    <mergeCell ref="B118:J118"/>
    <mergeCell ref="B119:J119"/>
    <mergeCell ref="B120:J120"/>
    <mergeCell ref="B121:H121"/>
    <mergeCell ref="I121:J121"/>
    <mergeCell ref="C122:H122"/>
    <mergeCell ref="I122:J122"/>
    <mergeCell ref="C123:H123"/>
    <mergeCell ref="I123:J123"/>
    <mergeCell ref="B108:J108"/>
    <mergeCell ref="B109:J109"/>
    <mergeCell ref="C110:H110"/>
    <mergeCell ref="C111:H111"/>
    <mergeCell ref="C112:H112"/>
    <mergeCell ref="C113:H113"/>
    <mergeCell ref="B114:C114"/>
    <mergeCell ref="B115:C115"/>
    <mergeCell ref="B116:C116"/>
    <mergeCell ref="B102:J102"/>
    <mergeCell ref="B103:J103"/>
    <mergeCell ref="C104:H104"/>
    <mergeCell ref="I104:J104"/>
    <mergeCell ref="C105:H105"/>
    <mergeCell ref="I105:J105"/>
    <mergeCell ref="C106:H106"/>
    <mergeCell ref="I106:J106"/>
    <mergeCell ref="B107:H107"/>
    <mergeCell ref="I107:J107"/>
    <mergeCell ref="B93:J93"/>
    <mergeCell ref="C94:H94"/>
    <mergeCell ref="C95:H95"/>
    <mergeCell ref="C96:H96"/>
    <mergeCell ref="C97:H97"/>
    <mergeCell ref="C98:H98"/>
    <mergeCell ref="C99:H99"/>
    <mergeCell ref="C100:H100"/>
    <mergeCell ref="B101:H101"/>
    <mergeCell ref="C86:H86"/>
    <mergeCell ref="C87:H87"/>
    <mergeCell ref="C88:H88"/>
    <mergeCell ref="C89:H89"/>
    <mergeCell ref="M89:Y89"/>
    <mergeCell ref="B90:H90"/>
    <mergeCell ref="I90:J90"/>
    <mergeCell ref="B91:J91"/>
    <mergeCell ref="B92:J92"/>
    <mergeCell ref="C79:H79"/>
    <mergeCell ref="I79:J79"/>
    <mergeCell ref="B80:H80"/>
    <mergeCell ref="I80:J80"/>
    <mergeCell ref="B81:J81"/>
    <mergeCell ref="B82:J82"/>
    <mergeCell ref="C83:H83"/>
    <mergeCell ref="C84:H84"/>
    <mergeCell ref="C85:H85"/>
    <mergeCell ref="B71:J71"/>
    <mergeCell ref="B74:J74"/>
    <mergeCell ref="B75:J75"/>
    <mergeCell ref="C76:H76"/>
    <mergeCell ref="I76:J76"/>
    <mergeCell ref="C77:H77"/>
    <mergeCell ref="I77:J77"/>
    <mergeCell ref="C78:H78"/>
    <mergeCell ref="I78:J78"/>
    <mergeCell ref="AJ63:AM63"/>
    <mergeCell ref="C67:H67"/>
    <mergeCell ref="I67:J67"/>
    <mergeCell ref="C68:H68"/>
    <mergeCell ref="I68:J68"/>
    <mergeCell ref="C69:H69"/>
    <mergeCell ref="I69:J69"/>
    <mergeCell ref="B70:H70"/>
    <mergeCell ref="I70:J70"/>
    <mergeCell ref="B59:J59"/>
    <mergeCell ref="B60:J60"/>
    <mergeCell ref="B61:J61"/>
    <mergeCell ref="C62:H62"/>
    <mergeCell ref="I62:J62"/>
    <mergeCell ref="AB63:AC63"/>
    <mergeCell ref="AD63:AE63"/>
    <mergeCell ref="AF63:AG63"/>
    <mergeCell ref="AH63:AI63"/>
    <mergeCell ref="C49:H49"/>
    <mergeCell ref="C50:H50"/>
    <mergeCell ref="C51:H51"/>
    <mergeCell ref="C53:H53"/>
    <mergeCell ref="C54:H54"/>
    <mergeCell ref="C55:H55"/>
    <mergeCell ref="C56:H56"/>
    <mergeCell ref="C57:H57"/>
    <mergeCell ref="B58:H58"/>
    <mergeCell ref="M43:X43"/>
    <mergeCell ref="C44:H44"/>
    <mergeCell ref="M44:X44"/>
    <mergeCell ref="B45:H45"/>
    <mergeCell ref="I45:J45"/>
    <mergeCell ref="B46:J46"/>
    <mergeCell ref="M46:S46"/>
    <mergeCell ref="B47:J47"/>
    <mergeCell ref="B48:J48"/>
    <mergeCell ref="C37:H37"/>
    <mergeCell ref="I37:J37"/>
    <mergeCell ref="B38:H38"/>
    <mergeCell ref="I38:J38"/>
    <mergeCell ref="B39:J39"/>
    <mergeCell ref="B40:J40"/>
    <mergeCell ref="B41:J41"/>
    <mergeCell ref="C42:H42"/>
    <mergeCell ref="C43:H43"/>
    <mergeCell ref="C33:H33"/>
    <mergeCell ref="I33:J33"/>
    <mergeCell ref="M33:X33"/>
    <mergeCell ref="C34:H34"/>
    <mergeCell ref="I34:J34"/>
    <mergeCell ref="C35:H35"/>
    <mergeCell ref="I35:J35"/>
    <mergeCell ref="B36:H36"/>
    <mergeCell ref="I36:J36"/>
    <mergeCell ref="C28:H28"/>
    <mergeCell ref="I28:J28"/>
    <mergeCell ref="B29:J29"/>
    <mergeCell ref="B30:J30"/>
    <mergeCell ref="C31:H31"/>
    <mergeCell ref="I31:J31"/>
    <mergeCell ref="C32:H32"/>
    <mergeCell ref="I32:J32"/>
    <mergeCell ref="M32:X32"/>
    <mergeCell ref="B22:J22"/>
    <mergeCell ref="B23:J23"/>
    <mergeCell ref="C24:H24"/>
    <mergeCell ref="I24:J24"/>
    <mergeCell ref="C25:H25"/>
    <mergeCell ref="I25:J25"/>
    <mergeCell ref="C26:H26"/>
    <mergeCell ref="I26:J26"/>
    <mergeCell ref="C27:H27"/>
    <mergeCell ref="I27:J27"/>
    <mergeCell ref="B15:J15"/>
    <mergeCell ref="B16:J16"/>
    <mergeCell ref="C17:H17"/>
    <mergeCell ref="I17:J17"/>
    <mergeCell ref="C18:H18"/>
    <mergeCell ref="I18:J18"/>
    <mergeCell ref="D19:J19"/>
    <mergeCell ref="B20:J20"/>
    <mergeCell ref="B21:J21"/>
    <mergeCell ref="C9:G9"/>
    <mergeCell ref="H9:J9"/>
    <mergeCell ref="C10:G10"/>
    <mergeCell ref="H10:J10"/>
    <mergeCell ref="C11:G11"/>
    <mergeCell ref="H11:J11"/>
    <mergeCell ref="H12:J12"/>
    <mergeCell ref="B13:J13"/>
    <mergeCell ref="B14:J14"/>
    <mergeCell ref="B2:J2"/>
    <mergeCell ref="B3:J3"/>
    <mergeCell ref="D4:E4"/>
    <mergeCell ref="G4:J4"/>
    <mergeCell ref="D5:E5"/>
    <mergeCell ref="G5:J5"/>
    <mergeCell ref="B6:J6"/>
    <mergeCell ref="B7:J7"/>
    <mergeCell ref="B8:J8"/>
  </mergeCells>
  <printOptions horizontalCentered="1"/>
  <pageMargins left="0.39370078740157499" right="0.39370078740157499" top="0.39370078740157499" bottom="0.39370078740157499" header="0.511811023622047" footer="0.511811023622047"/>
  <pageSetup paperSize="9" scale="70" orientation="portrait" horizontalDpi="300" verticalDpi="300" r:id="rId1"/>
  <rowBreaks count="2" manualBreakCount="2">
    <brk id="72" max="16383" man="1"/>
    <brk id="147" max="16383" man="1"/>
  </rowBreaks>
  <colBreaks count="1" manualBreakCount="1">
    <brk id="12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147"/>
  <sheetViews>
    <sheetView view="pageBreakPreview" zoomScaleNormal="115" workbookViewId="0">
      <selection activeCell="B2" sqref="B2:J2"/>
    </sheetView>
  </sheetViews>
  <sheetFormatPr defaultColWidth="9.140625" defaultRowHeight="15"/>
  <cols>
    <col min="1" max="1" width="2.42578125" style="13" customWidth="1"/>
    <col min="2" max="2" width="3.140625" style="14" customWidth="1"/>
    <col min="3" max="3" width="16.5703125" style="13" customWidth="1"/>
    <col min="4" max="4" width="17.85546875" style="13" customWidth="1"/>
    <col min="5" max="5" width="11.85546875" style="13" customWidth="1"/>
    <col min="6" max="6" width="14.7109375" style="13" customWidth="1"/>
    <col min="7" max="7" width="11.140625" style="13" customWidth="1"/>
    <col min="8" max="8" width="10.5703125" style="13" customWidth="1"/>
    <col min="9" max="9" width="10.28515625" style="13" customWidth="1"/>
    <col min="10" max="10" width="13.28515625" style="13" customWidth="1"/>
    <col min="11" max="11" width="10.140625" style="13" hidden="1" customWidth="1"/>
    <col min="12" max="12" width="2.42578125" style="15" customWidth="1"/>
    <col min="13" max="13" width="14.42578125" style="15" customWidth="1"/>
    <col min="14" max="14" width="14" style="15" customWidth="1"/>
    <col min="15" max="28" width="9.140625" style="15"/>
    <col min="29" max="29" width="9.7109375" style="15" customWidth="1"/>
    <col min="30" max="49" width="9.140625" style="15"/>
    <col min="50" max="1024" width="9.140625" style="13"/>
    <col min="1025" max="16384" width="9.140625" style="16"/>
  </cols>
  <sheetData>
    <row r="1" spans="1:13">
      <c r="A1" s="15"/>
      <c r="B1" s="17"/>
      <c r="C1" s="15"/>
      <c r="D1" s="15"/>
      <c r="E1" s="15"/>
      <c r="F1" s="15"/>
      <c r="G1" s="15"/>
      <c r="H1" s="15"/>
      <c r="I1" s="15"/>
      <c r="J1" s="15"/>
      <c r="K1" s="15"/>
    </row>
    <row r="2" spans="1:13" ht="21" customHeight="1">
      <c r="A2" s="15"/>
      <c r="B2" s="249" t="s">
        <v>99</v>
      </c>
      <c r="C2" s="249"/>
      <c r="D2" s="249"/>
      <c r="E2" s="249"/>
      <c r="F2" s="249"/>
      <c r="G2" s="249"/>
      <c r="H2" s="249"/>
      <c r="I2" s="249"/>
      <c r="J2" s="249"/>
      <c r="K2" s="34"/>
    </row>
    <row r="3" spans="1:13" ht="15" customHeight="1">
      <c r="A3" s="15"/>
      <c r="B3" s="250"/>
      <c r="C3" s="250"/>
      <c r="D3" s="250"/>
      <c r="E3" s="250"/>
      <c r="F3" s="250"/>
      <c r="G3" s="250"/>
      <c r="H3" s="250"/>
      <c r="I3" s="250"/>
      <c r="J3" s="250"/>
      <c r="K3" s="14"/>
    </row>
    <row r="4" spans="1:13" ht="15" customHeight="1">
      <c r="A4" s="15"/>
      <c r="B4" s="17"/>
      <c r="C4" s="18" t="s">
        <v>100</v>
      </c>
      <c r="D4" s="251" t="s">
        <v>7</v>
      </c>
      <c r="E4" s="251"/>
      <c r="F4" s="19" t="s">
        <v>101</v>
      </c>
      <c r="G4" s="252" t="str">
        <f>+'12 X 36 DIURNO'!G4:J4</f>
        <v>SACEL - SERV DE VIG PATRIMONIAL LTDA</v>
      </c>
      <c r="H4" s="252"/>
      <c r="I4" s="252"/>
      <c r="J4" s="252"/>
      <c r="K4" s="35"/>
    </row>
    <row r="5" spans="1:13" ht="15" customHeight="1">
      <c r="A5" s="15"/>
      <c r="B5" s="17"/>
      <c r="C5" s="18" t="s">
        <v>103</v>
      </c>
      <c r="D5" s="254" t="str">
        <f>+'12 X 36 DIURNO'!D5:E5</f>
        <v>04/2023</v>
      </c>
      <c r="E5" s="254"/>
      <c r="F5" s="20" t="s">
        <v>105</v>
      </c>
      <c r="G5" s="252" t="str">
        <f>+'12 X 36 DIURNO'!G5:J5</f>
        <v>16.207.888/0001-78</v>
      </c>
      <c r="H5" s="252"/>
      <c r="I5" s="252"/>
      <c r="J5" s="252"/>
      <c r="K5" s="35"/>
    </row>
    <row r="6" spans="1:13" ht="15" customHeight="1">
      <c r="A6" s="15"/>
      <c r="B6" s="256"/>
      <c r="C6" s="256"/>
      <c r="D6" s="256"/>
      <c r="E6" s="256"/>
      <c r="F6" s="256"/>
      <c r="G6" s="256"/>
      <c r="H6" s="256"/>
      <c r="I6" s="256"/>
      <c r="J6" s="256"/>
      <c r="K6" s="35"/>
    </row>
    <row r="7" spans="1:13" ht="15" customHeight="1">
      <c r="A7" s="15"/>
      <c r="B7" s="250" t="s">
        <v>106</v>
      </c>
      <c r="C7" s="250"/>
      <c r="D7" s="250"/>
      <c r="E7" s="250"/>
      <c r="F7" s="250"/>
      <c r="G7" s="250"/>
      <c r="H7" s="250"/>
      <c r="I7" s="250"/>
      <c r="J7" s="250"/>
      <c r="K7" s="35"/>
      <c r="M7" s="36" t="s">
        <v>107</v>
      </c>
    </row>
    <row r="8" spans="1:13" ht="15" customHeight="1">
      <c r="A8" s="15"/>
      <c r="B8" s="256"/>
      <c r="C8" s="256"/>
      <c r="D8" s="256"/>
      <c r="E8" s="256"/>
      <c r="F8" s="256"/>
      <c r="G8" s="256"/>
      <c r="H8" s="256"/>
      <c r="I8" s="256"/>
      <c r="J8" s="256"/>
      <c r="K8" s="14"/>
    </row>
    <row r="9" spans="1:13" ht="15" customHeight="1">
      <c r="A9" s="15"/>
      <c r="B9" s="22" t="s">
        <v>108</v>
      </c>
      <c r="C9" s="257" t="s">
        <v>109</v>
      </c>
      <c r="D9" s="257"/>
      <c r="E9" s="257"/>
      <c r="F9" s="257"/>
      <c r="G9" s="257"/>
      <c r="H9" s="259" t="str">
        <f>+'12 X 36 DIURNO'!H9:J9</f>
        <v>04/04/2023</v>
      </c>
      <c r="I9" s="259"/>
      <c r="J9" s="259"/>
      <c r="K9" s="37"/>
      <c r="M9" s="15" t="s">
        <v>111</v>
      </c>
    </row>
    <row r="10" spans="1:13" ht="15" customHeight="1">
      <c r="A10" s="15"/>
      <c r="B10" s="22" t="s">
        <v>112</v>
      </c>
      <c r="C10" s="257" t="s">
        <v>113</v>
      </c>
      <c r="D10" s="257"/>
      <c r="E10" s="257"/>
      <c r="F10" s="257"/>
      <c r="G10" s="257"/>
      <c r="H10" s="260" t="s">
        <v>114</v>
      </c>
      <c r="I10" s="260"/>
      <c r="J10" s="260"/>
      <c r="K10" s="37"/>
    </row>
    <row r="11" spans="1:13" ht="15" customHeight="1">
      <c r="A11" s="15"/>
      <c r="B11" s="23" t="s">
        <v>115</v>
      </c>
      <c r="C11" s="261" t="s">
        <v>116</v>
      </c>
      <c r="D11" s="261"/>
      <c r="E11" s="261"/>
      <c r="F11" s="261"/>
      <c r="G11" s="261"/>
      <c r="H11" s="262" t="s">
        <v>117</v>
      </c>
      <c r="I11" s="262"/>
      <c r="J11" s="262"/>
      <c r="K11" s="38"/>
    </row>
    <row r="12" spans="1:13" ht="15" customHeight="1">
      <c r="A12" s="15"/>
      <c r="B12" s="22" t="s">
        <v>118</v>
      </c>
      <c r="C12" s="24" t="s">
        <v>119</v>
      </c>
      <c r="D12" s="25"/>
      <c r="E12" s="25"/>
      <c r="F12" s="25"/>
      <c r="G12" s="25"/>
      <c r="H12" s="263">
        <v>12</v>
      </c>
      <c r="I12" s="263"/>
      <c r="J12" s="263"/>
      <c r="K12" s="38"/>
    </row>
    <row r="13" spans="1:13" ht="15" customHeight="1">
      <c r="A13" s="15"/>
      <c r="B13" s="256"/>
      <c r="C13" s="256"/>
      <c r="D13" s="256"/>
      <c r="E13" s="256"/>
      <c r="F13" s="256"/>
      <c r="G13" s="256"/>
      <c r="H13" s="256"/>
      <c r="I13" s="256"/>
      <c r="J13" s="256"/>
      <c r="K13" s="38"/>
    </row>
    <row r="14" spans="1:13" ht="15" customHeight="1">
      <c r="A14" s="15"/>
      <c r="B14" s="250" t="s">
        <v>120</v>
      </c>
      <c r="C14" s="250"/>
      <c r="D14" s="250"/>
      <c r="E14" s="250"/>
      <c r="F14" s="250"/>
      <c r="G14" s="250"/>
      <c r="H14" s="250"/>
      <c r="I14" s="250"/>
      <c r="J14" s="250"/>
      <c r="K14" s="38"/>
    </row>
    <row r="15" spans="1:13" ht="15" customHeight="1">
      <c r="A15" s="15"/>
      <c r="B15" s="264" t="s">
        <v>299</v>
      </c>
      <c r="C15" s="264"/>
      <c r="D15" s="264"/>
      <c r="E15" s="264"/>
      <c r="F15" s="264"/>
      <c r="G15" s="264"/>
      <c r="H15" s="264"/>
      <c r="I15" s="264"/>
      <c r="J15" s="264"/>
      <c r="K15" s="38"/>
    </row>
    <row r="16" spans="1:13" ht="15" customHeight="1">
      <c r="A16" s="15"/>
      <c r="B16" s="263" t="s">
        <v>300</v>
      </c>
      <c r="C16" s="263"/>
      <c r="D16" s="263"/>
      <c r="E16" s="263"/>
      <c r="F16" s="263"/>
      <c r="G16" s="263"/>
      <c r="H16" s="263"/>
      <c r="I16" s="263"/>
      <c r="J16" s="263"/>
      <c r="K16" s="38"/>
    </row>
    <row r="17" spans="1:24" ht="15" customHeight="1">
      <c r="A17" s="15"/>
      <c r="B17" s="22">
        <v>1</v>
      </c>
      <c r="C17" s="257" t="s">
        <v>123</v>
      </c>
      <c r="D17" s="257"/>
      <c r="E17" s="257"/>
      <c r="F17" s="257"/>
      <c r="G17" s="257"/>
      <c r="H17" s="257"/>
      <c r="I17" s="263" t="s">
        <v>124</v>
      </c>
      <c r="J17" s="263"/>
      <c r="K17" s="38"/>
    </row>
    <row r="18" spans="1:24" ht="15" customHeight="1">
      <c r="A18" s="15"/>
      <c r="B18" s="22">
        <v>2</v>
      </c>
      <c r="C18" s="257" t="s">
        <v>125</v>
      </c>
      <c r="D18" s="257"/>
      <c r="E18" s="257"/>
      <c r="F18" s="257"/>
      <c r="G18" s="257"/>
      <c r="H18" s="257"/>
      <c r="I18" s="263">
        <v>2</v>
      </c>
      <c r="J18" s="263"/>
      <c r="K18" s="38"/>
    </row>
    <row r="19" spans="1:24" ht="15" customHeight="1">
      <c r="A19" s="15"/>
      <c r="B19" s="22">
        <v>3</v>
      </c>
      <c r="C19" s="24" t="s">
        <v>126</v>
      </c>
      <c r="D19" s="265" t="s">
        <v>127</v>
      </c>
      <c r="E19" s="265"/>
      <c r="F19" s="265"/>
      <c r="G19" s="265"/>
      <c r="H19" s="265"/>
      <c r="I19" s="265"/>
      <c r="J19" s="265"/>
      <c r="K19" s="38"/>
    </row>
    <row r="20" spans="1:24" ht="15" customHeight="1">
      <c r="A20" s="15"/>
      <c r="B20" s="256"/>
      <c r="C20" s="256"/>
      <c r="D20" s="256"/>
      <c r="E20" s="256"/>
      <c r="F20" s="256"/>
      <c r="G20" s="256"/>
      <c r="H20" s="256"/>
      <c r="I20" s="256"/>
      <c r="J20" s="256"/>
      <c r="K20" s="38"/>
    </row>
    <row r="21" spans="1:24" ht="15" customHeight="1">
      <c r="A21" s="15"/>
      <c r="B21" s="250" t="s">
        <v>128</v>
      </c>
      <c r="C21" s="250"/>
      <c r="D21" s="250"/>
      <c r="E21" s="250"/>
      <c r="F21" s="250"/>
      <c r="G21" s="250"/>
      <c r="H21" s="250"/>
      <c r="I21" s="250"/>
      <c r="J21" s="250"/>
      <c r="K21" s="39"/>
    </row>
    <row r="22" spans="1:24" ht="15" customHeight="1">
      <c r="A22" s="15"/>
      <c r="B22" s="266" t="s">
        <v>129</v>
      </c>
      <c r="C22" s="266"/>
      <c r="D22" s="266"/>
      <c r="E22" s="266"/>
      <c r="F22" s="266"/>
      <c r="G22" s="266"/>
      <c r="H22" s="266"/>
      <c r="I22" s="266"/>
      <c r="J22" s="266"/>
      <c r="K22" s="40"/>
    </row>
    <row r="23" spans="1:24" ht="15" customHeight="1">
      <c r="A23" s="15"/>
      <c r="B23" s="267" t="s">
        <v>130</v>
      </c>
      <c r="C23" s="267"/>
      <c r="D23" s="267"/>
      <c r="E23" s="267"/>
      <c r="F23" s="267"/>
      <c r="G23" s="267"/>
      <c r="H23" s="267"/>
      <c r="I23" s="267"/>
      <c r="J23" s="267"/>
      <c r="K23" s="41"/>
    </row>
    <row r="24" spans="1:24" ht="15" customHeight="1">
      <c r="A24" s="15"/>
      <c r="B24" s="26">
        <v>1</v>
      </c>
      <c r="C24" s="268" t="s">
        <v>131</v>
      </c>
      <c r="D24" s="268"/>
      <c r="E24" s="268"/>
      <c r="F24" s="268"/>
      <c r="G24" s="268"/>
      <c r="H24" s="268"/>
      <c r="I24" s="269" t="s">
        <v>132</v>
      </c>
      <c r="J24" s="269"/>
      <c r="K24" s="41"/>
    </row>
    <row r="25" spans="1:24" ht="15" customHeight="1">
      <c r="A25" s="15"/>
      <c r="B25" s="26">
        <v>2</v>
      </c>
      <c r="C25" s="268" t="s">
        <v>133</v>
      </c>
      <c r="D25" s="268"/>
      <c r="E25" s="268"/>
      <c r="F25" s="268"/>
      <c r="G25" s="268"/>
      <c r="H25" s="268"/>
      <c r="I25" s="269">
        <v>517330</v>
      </c>
      <c r="J25" s="269"/>
      <c r="K25" s="41"/>
    </row>
    <row r="26" spans="1:24" ht="15" customHeight="1">
      <c r="A26" s="15"/>
      <c r="B26" s="26">
        <v>3</v>
      </c>
      <c r="C26" s="268" t="s">
        <v>134</v>
      </c>
      <c r="D26" s="268"/>
      <c r="E26" s="268"/>
      <c r="F26" s="268"/>
      <c r="G26" s="268"/>
      <c r="H26" s="268"/>
      <c r="I26" s="270">
        <v>1362.95</v>
      </c>
      <c r="J26" s="270"/>
      <c r="K26" s="42"/>
    </row>
    <row r="27" spans="1:24" ht="15" customHeight="1">
      <c r="A27" s="15"/>
      <c r="B27" s="26">
        <v>4</v>
      </c>
      <c r="C27" s="268" t="s">
        <v>135</v>
      </c>
      <c r="D27" s="268"/>
      <c r="E27" s="268"/>
      <c r="F27" s="268"/>
      <c r="G27" s="268"/>
      <c r="H27" s="268"/>
      <c r="I27" s="269" t="s">
        <v>127</v>
      </c>
      <c r="J27" s="269"/>
      <c r="K27" s="43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</row>
    <row r="28" spans="1:24" ht="15" customHeight="1">
      <c r="A28" s="15"/>
      <c r="B28" s="26">
        <v>5</v>
      </c>
      <c r="C28" s="268" t="s">
        <v>136</v>
      </c>
      <c r="D28" s="268"/>
      <c r="E28" s="268"/>
      <c r="F28" s="268"/>
      <c r="G28" s="268"/>
      <c r="H28" s="268"/>
      <c r="I28" s="271" t="s">
        <v>137</v>
      </c>
      <c r="J28" s="272"/>
      <c r="K28" s="43"/>
    </row>
    <row r="29" spans="1:24" ht="15" customHeight="1">
      <c r="A29" s="15"/>
      <c r="B29" s="273"/>
      <c r="C29" s="273"/>
      <c r="D29" s="273"/>
      <c r="E29" s="273"/>
      <c r="F29" s="273"/>
      <c r="G29" s="273"/>
      <c r="H29" s="273"/>
      <c r="I29" s="273"/>
      <c r="J29" s="273"/>
      <c r="K29" s="38"/>
    </row>
    <row r="30" spans="1:24" ht="15" customHeight="1">
      <c r="A30" s="15"/>
      <c r="B30" s="274" t="s">
        <v>138</v>
      </c>
      <c r="C30" s="274"/>
      <c r="D30" s="274"/>
      <c r="E30" s="274"/>
      <c r="F30" s="274"/>
      <c r="G30" s="274"/>
      <c r="H30" s="274"/>
      <c r="I30" s="274"/>
      <c r="J30" s="274"/>
      <c r="K30" s="45"/>
    </row>
    <row r="31" spans="1:24" ht="15" customHeight="1">
      <c r="A31" s="15"/>
      <c r="B31" s="27">
        <v>1</v>
      </c>
      <c r="C31" s="275" t="s">
        <v>139</v>
      </c>
      <c r="D31" s="275"/>
      <c r="E31" s="275"/>
      <c r="F31" s="275"/>
      <c r="G31" s="275"/>
      <c r="H31" s="275"/>
      <c r="I31" s="276" t="s">
        <v>140</v>
      </c>
      <c r="J31" s="276"/>
      <c r="K31" s="46"/>
    </row>
    <row r="32" spans="1:24" ht="15" customHeight="1">
      <c r="A32" s="15"/>
      <c r="B32" s="26" t="s">
        <v>108</v>
      </c>
      <c r="C32" s="257" t="s">
        <v>141</v>
      </c>
      <c r="D32" s="257"/>
      <c r="E32" s="257"/>
      <c r="F32" s="257"/>
      <c r="G32" s="257"/>
      <c r="H32" s="257"/>
      <c r="I32" s="277">
        <f>I26</f>
        <v>1362.95</v>
      </c>
      <c r="J32" s="277"/>
      <c r="K32" s="48">
        <f>((I32/(I26/220)))</f>
        <v>220</v>
      </c>
      <c r="L32" s="49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</row>
    <row r="33" spans="1:24" ht="15" customHeight="1">
      <c r="A33" s="15"/>
      <c r="B33" s="28" t="s">
        <v>112</v>
      </c>
      <c r="C33" s="257" t="s">
        <v>142</v>
      </c>
      <c r="D33" s="257"/>
      <c r="E33" s="257"/>
      <c r="F33" s="257"/>
      <c r="G33" s="257"/>
      <c r="H33" s="257">
        <v>0.3</v>
      </c>
      <c r="I33" s="277">
        <f>TRUNC((I32*H33),2)</f>
        <v>408.88</v>
      </c>
      <c r="J33" s="277"/>
      <c r="K33" s="50"/>
      <c r="M33" s="278" t="s">
        <v>143</v>
      </c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278"/>
    </row>
    <row r="34" spans="1:24" ht="15" customHeight="1">
      <c r="A34" s="15"/>
      <c r="B34" s="26" t="s">
        <v>115</v>
      </c>
      <c r="C34" s="279" t="s">
        <v>144</v>
      </c>
      <c r="D34" s="279"/>
      <c r="E34" s="279"/>
      <c r="F34" s="279"/>
      <c r="G34" s="279"/>
      <c r="H34" s="279"/>
      <c r="I34" s="277">
        <f>TRUNC(((I32+I33)/220*20%*7*(365/12/2)),2)</f>
        <v>171.47</v>
      </c>
      <c r="J34" s="277"/>
      <c r="K34" s="51"/>
      <c r="M34" s="52" t="s">
        <v>146</v>
      </c>
      <c r="N34" s="52"/>
    </row>
    <row r="35" spans="1:24" ht="15" customHeight="1">
      <c r="A35" s="15"/>
      <c r="B35" s="26" t="s">
        <v>118</v>
      </c>
      <c r="C35" s="279" t="s">
        <v>147</v>
      </c>
      <c r="D35" s="279"/>
      <c r="E35" s="279"/>
      <c r="F35" s="279"/>
      <c r="G35" s="279"/>
      <c r="H35" s="279"/>
      <c r="I35" s="277">
        <f>TRUNC(((I32+I33+I34)/220*(365/12/2)*150%),2)</f>
        <v>201.5</v>
      </c>
      <c r="J35" s="277"/>
      <c r="K35" s="51"/>
      <c r="M35" s="52" t="s">
        <v>148</v>
      </c>
      <c r="N35" s="53"/>
      <c r="R35" s="49"/>
    </row>
    <row r="36" spans="1:24" ht="15" customHeight="1">
      <c r="A36" s="15"/>
      <c r="B36" s="26" t="s">
        <v>151</v>
      </c>
      <c r="C36" s="318" t="s">
        <v>301</v>
      </c>
      <c r="D36" s="319"/>
      <c r="E36" s="319"/>
      <c r="F36" s="319"/>
      <c r="G36" s="319"/>
      <c r="H36" s="320"/>
      <c r="I36" s="321">
        <f>TRUNC(I34/5,2)</f>
        <v>34.29</v>
      </c>
      <c r="J36" s="321"/>
      <c r="K36" s="51"/>
      <c r="M36" s="52" t="s">
        <v>302</v>
      </c>
      <c r="N36" s="53"/>
      <c r="R36" s="49"/>
    </row>
    <row r="37" spans="1:24" ht="15" customHeight="1">
      <c r="A37" s="15"/>
      <c r="B37" s="26" t="s">
        <v>183</v>
      </c>
      <c r="C37" s="318" t="s">
        <v>303</v>
      </c>
      <c r="D37" s="319"/>
      <c r="E37" s="319"/>
      <c r="F37" s="319"/>
      <c r="G37" s="319"/>
      <c r="H37" s="320"/>
      <c r="I37" s="321">
        <f>TRUNC(I35/5,2)</f>
        <v>40.299999999999997</v>
      </c>
      <c r="J37" s="321"/>
      <c r="K37" s="51"/>
      <c r="M37" s="52" t="s">
        <v>304</v>
      </c>
      <c r="N37" s="53"/>
      <c r="R37" s="49"/>
    </row>
    <row r="38" spans="1:24">
      <c r="A38" s="15"/>
      <c r="B38" s="280" t="s">
        <v>149</v>
      </c>
      <c r="C38" s="280"/>
      <c r="D38" s="280"/>
      <c r="E38" s="280"/>
      <c r="F38" s="280"/>
      <c r="G38" s="280"/>
      <c r="H38" s="280"/>
      <c r="I38" s="281">
        <f>TRUNC(SUM(I32:I37),2)</f>
        <v>2219.39</v>
      </c>
      <c r="J38" s="281"/>
      <c r="K38" s="51"/>
      <c r="M38" s="15" t="s">
        <v>238</v>
      </c>
      <c r="N38" s="53"/>
      <c r="R38" s="49"/>
    </row>
    <row r="39" spans="1:24" ht="15" customHeight="1">
      <c r="A39" s="15"/>
      <c r="B39" s="26" t="s">
        <v>151</v>
      </c>
      <c r="C39" s="268" t="s">
        <v>152</v>
      </c>
      <c r="D39" s="268"/>
      <c r="E39" s="268"/>
      <c r="F39" s="268"/>
      <c r="G39" s="268"/>
      <c r="H39" s="268"/>
      <c r="I39" s="282">
        <f>TRUNC((I32+I33+I34)/220*150%*(365/12/2),2)</f>
        <v>201.5</v>
      </c>
      <c r="J39" s="282"/>
      <c r="K39" s="54"/>
      <c r="L39" s="49"/>
      <c r="M39" s="52" t="s">
        <v>148</v>
      </c>
      <c r="N39" s="52"/>
    </row>
    <row r="40" spans="1:24" ht="15" customHeight="1">
      <c r="A40" s="15"/>
      <c r="B40" s="283" t="s">
        <v>153</v>
      </c>
      <c r="C40" s="283"/>
      <c r="D40" s="283"/>
      <c r="E40" s="283"/>
      <c r="F40" s="283"/>
      <c r="G40" s="283"/>
      <c r="H40" s="283"/>
      <c r="I40" s="284">
        <f>TRUNC(SUM(I38:I39),2)</f>
        <v>2420.89</v>
      </c>
      <c r="J40" s="284"/>
      <c r="K40" s="56"/>
      <c r="M40" s="15" t="s">
        <v>192</v>
      </c>
    </row>
    <row r="41" spans="1:24" ht="15" customHeight="1">
      <c r="A41" s="15"/>
      <c r="B41" s="273"/>
      <c r="C41" s="273"/>
      <c r="D41" s="273"/>
      <c r="E41" s="273"/>
      <c r="F41" s="273"/>
      <c r="G41" s="273"/>
      <c r="H41" s="273"/>
      <c r="I41" s="273"/>
      <c r="J41" s="273"/>
      <c r="K41" s="38"/>
      <c r="L41" s="57"/>
    </row>
    <row r="42" spans="1:24" ht="15" customHeight="1">
      <c r="A42" s="15"/>
      <c r="B42" s="274" t="s">
        <v>155</v>
      </c>
      <c r="C42" s="274"/>
      <c r="D42" s="274"/>
      <c r="E42" s="274"/>
      <c r="F42" s="274"/>
      <c r="G42" s="274"/>
      <c r="H42" s="274"/>
      <c r="I42" s="274"/>
      <c r="J42" s="274"/>
      <c r="K42" s="38"/>
    </row>
    <row r="43" spans="1:24" ht="15" customHeight="1">
      <c r="A43" s="15"/>
      <c r="B43" s="283" t="s">
        <v>156</v>
      </c>
      <c r="C43" s="283"/>
      <c r="D43" s="283"/>
      <c r="E43" s="283"/>
      <c r="F43" s="283"/>
      <c r="G43" s="283"/>
      <c r="H43" s="283"/>
      <c r="I43" s="283"/>
      <c r="J43" s="283"/>
      <c r="K43" s="38"/>
    </row>
    <row r="44" spans="1:24" ht="15" customHeight="1">
      <c r="A44" s="15"/>
      <c r="B44" s="27" t="s">
        <v>157</v>
      </c>
      <c r="C44" s="275" t="s">
        <v>158</v>
      </c>
      <c r="D44" s="275"/>
      <c r="E44" s="275"/>
      <c r="F44" s="275"/>
      <c r="G44" s="275"/>
      <c r="H44" s="275"/>
      <c r="I44" s="27" t="s">
        <v>159</v>
      </c>
      <c r="J44" s="58" t="s">
        <v>140</v>
      </c>
      <c r="K44" s="38"/>
    </row>
    <row r="45" spans="1:24" ht="15" customHeight="1">
      <c r="A45" s="15"/>
      <c r="B45" s="26" t="s">
        <v>108</v>
      </c>
      <c r="C45" s="268" t="s">
        <v>160</v>
      </c>
      <c r="D45" s="268"/>
      <c r="E45" s="268"/>
      <c r="F45" s="268"/>
      <c r="G45" s="268"/>
      <c r="H45" s="268"/>
      <c r="I45" s="59">
        <f>1/12</f>
        <v>8.3333333333333329E-2</v>
      </c>
      <c r="J45" s="60">
        <f>TRUNC((I38*8.33%),2)</f>
        <v>184.87</v>
      </c>
      <c r="K45" s="38"/>
      <c r="M45" s="278" t="s">
        <v>305</v>
      </c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</row>
    <row r="46" spans="1:24" ht="15" customHeight="1">
      <c r="A46" s="15"/>
      <c r="B46" s="26" t="s">
        <v>112</v>
      </c>
      <c r="C46" s="268" t="s">
        <v>162</v>
      </c>
      <c r="D46" s="268"/>
      <c r="E46" s="268"/>
      <c r="F46" s="268"/>
      <c r="G46" s="268"/>
      <c r="H46" s="268"/>
      <c r="I46" s="59">
        <v>0.121</v>
      </c>
      <c r="J46" s="60">
        <f>TRUNC((I46*I38),2)</f>
        <v>268.54000000000002</v>
      </c>
      <c r="K46" s="38"/>
      <c r="M46" s="278" t="s">
        <v>306</v>
      </c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</row>
    <row r="47" spans="1:24" ht="15" customHeight="1">
      <c r="A47" s="15"/>
      <c r="B47" s="283" t="s">
        <v>164</v>
      </c>
      <c r="C47" s="283"/>
      <c r="D47" s="283"/>
      <c r="E47" s="283"/>
      <c r="F47" s="283"/>
      <c r="G47" s="283"/>
      <c r="H47" s="283"/>
      <c r="I47" s="284">
        <f>TRUNC(SUM(J45:J46),2)</f>
        <v>453.41</v>
      </c>
      <c r="J47" s="284"/>
      <c r="K47" s="38"/>
      <c r="M47" s="15" t="s">
        <v>165</v>
      </c>
    </row>
    <row r="48" spans="1:24" ht="44.25" customHeight="1">
      <c r="A48" s="15"/>
      <c r="B48" s="285" t="s">
        <v>166</v>
      </c>
      <c r="C48" s="285"/>
      <c r="D48" s="285"/>
      <c r="E48" s="285"/>
      <c r="F48" s="285"/>
      <c r="G48" s="285"/>
      <c r="H48" s="285"/>
      <c r="I48" s="285"/>
      <c r="J48" s="285"/>
      <c r="K48" s="38"/>
      <c r="M48" s="286" t="s">
        <v>167</v>
      </c>
      <c r="N48" s="286"/>
      <c r="O48" s="286"/>
      <c r="P48" s="286"/>
      <c r="Q48" s="286"/>
      <c r="R48" s="286"/>
      <c r="S48" s="286"/>
    </row>
    <row r="49" spans="1:13" ht="15" customHeight="1">
      <c r="A49" s="15"/>
      <c r="B49" s="287"/>
      <c r="C49" s="287"/>
      <c r="D49" s="287"/>
      <c r="E49" s="287"/>
      <c r="F49" s="287"/>
      <c r="G49" s="287"/>
      <c r="H49" s="287"/>
      <c r="I49" s="287"/>
      <c r="J49" s="287"/>
      <c r="K49" s="38"/>
    </row>
    <row r="50" spans="1:13" ht="31.5" customHeight="1">
      <c r="A50" s="15"/>
      <c r="B50" s="288" t="s">
        <v>168</v>
      </c>
      <c r="C50" s="288"/>
      <c r="D50" s="288"/>
      <c r="E50" s="288"/>
      <c r="F50" s="288"/>
      <c r="G50" s="288"/>
      <c r="H50" s="288"/>
      <c r="I50" s="288"/>
      <c r="J50" s="288"/>
      <c r="K50" s="38"/>
    </row>
    <row r="51" spans="1:13" ht="15" customHeight="1">
      <c r="A51" s="15"/>
      <c r="B51" s="27" t="s">
        <v>169</v>
      </c>
      <c r="C51" s="275" t="s">
        <v>170</v>
      </c>
      <c r="D51" s="275"/>
      <c r="E51" s="275"/>
      <c r="F51" s="275"/>
      <c r="G51" s="275"/>
      <c r="H51" s="275"/>
      <c r="I51" s="27" t="s">
        <v>159</v>
      </c>
      <c r="J51" s="58" t="s">
        <v>140</v>
      </c>
      <c r="K51" s="38"/>
    </row>
    <row r="52" spans="1:13" ht="15" customHeight="1">
      <c r="A52" s="15"/>
      <c r="B52" s="26" t="s">
        <v>108</v>
      </c>
      <c r="C52" s="268" t="s">
        <v>171</v>
      </c>
      <c r="D52" s="268"/>
      <c r="E52" s="268"/>
      <c r="F52" s="268"/>
      <c r="G52" s="268"/>
      <c r="H52" s="268"/>
      <c r="I52" s="61">
        <v>0.2</v>
      </c>
      <c r="J52" s="62">
        <f>TRUNC((I38+I47)*I52,2)</f>
        <v>534.55999999999995</v>
      </c>
      <c r="K52" s="38"/>
      <c r="L52" s="63"/>
      <c r="M52" s="15" t="s">
        <v>307</v>
      </c>
    </row>
    <row r="53" spans="1:13" ht="15" customHeight="1">
      <c r="A53" s="15"/>
      <c r="B53" s="26" t="s">
        <v>112</v>
      </c>
      <c r="C53" s="268" t="s">
        <v>173</v>
      </c>
      <c r="D53" s="268"/>
      <c r="E53" s="268"/>
      <c r="F53" s="268"/>
      <c r="G53" s="268"/>
      <c r="H53" s="268"/>
      <c r="I53" s="61">
        <v>2.5000000000000001E-2</v>
      </c>
      <c r="J53" s="62">
        <f>TRUNC((I38+I47)*I53,2)</f>
        <v>66.819999999999993</v>
      </c>
      <c r="K53" s="38"/>
      <c r="L53" s="63"/>
      <c r="M53" s="15" t="s">
        <v>308</v>
      </c>
    </row>
    <row r="54" spans="1:13" ht="15" customHeight="1">
      <c r="A54" s="15"/>
      <c r="B54" s="26" t="s">
        <v>115</v>
      </c>
      <c r="C54" s="29" t="s">
        <v>175</v>
      </c>
      <c r="D54" s="30"/>
      <c r="E54" s="28" t="s">
        <v>176</v>
      </c>
      <c r="F54" s="31">
        <v>3</v>
      </c>
      <c r="G54" s="32" t="s">
        <v>177</v>
      </c>
      <c r="H54" s="33">
        <f>+'12 X 36 DIURNO'!H52</f>
        <v>1.1299999999999999</v>
      </c>
      <c r="I54" s="64">
        <f>F54*H54/100</f>
        <v>3.39E-2</v>
      </c>
      <c r="J54" s="62">
        <f>TRUNC((I38+I47)*I54,2)</f>
        <v>90.6</v>
      </c>
      <c r="K54" s="38"/>
      <c r="L54" s="63"/>
      <c r="M54" s="15" t="s">
        <v>309</v>
      </c>
    </row>
    <row r="55" spans="1:13" ht="15" customHeight="1">
      <c r="A55" s="15"/>
      <c r="B55" s="26" t="s">
        <v>118</v>
      </c>
      <c r="C55" s="268" t="s">
        <v>179</v>
      </c>
      <c r="D55" s="268"/>
      <c r="E55" s="268"/>
      <c r="F55" s="268"/>
      <c r="G55" s="268"/>
      <c r="H55" s="268"/>
      <c r="I55" s="61">
        <v>1.4999999999999999E-2</v>
      </c>
      <c r="J55" s="62">
        <f>TRUNC((I38+I47)*I55,2)</f>
        <v>40.090000000000003</v>
      </c>
      <c r="K55" s="38"/>
      <c r="L55" s="63"/>
      <c r="M55" s="15" t="s">
        <v>310</v>
      </c>
    </row>
    <row r="56" spans="1:13" ht="15" customHeight="1">
      <c r="A56" s="15"/>
      <c r="B56" s="26" t="s">
        <v>151</v>
      </c>
      <c r="C56" s="268" t="s">
        <v>181</v>
      </c>
      <c r="D56" s="268"/>
      <c r="E56" s="268"/>
      <c r="F56" s="268"/>
      <c r="G56" s="268"/>
      <c r="H56" s="268"/>
      <c r="I56" s="65">
        <v>0.01</v>
      </c>
      <c r="J56" s="62">
        <f>TRUNC((I38+I47)*I56,2)</f>
        <v>26.72</v>
      </c>
      <c r="K56" s="38"/>
      <c r="L56" s="63"/>
      <c r="M56" s="15" t="s">
        <v>311</v>
      </c>
    </row>
    <row r="57" spans="1:13" ht="15" customHeight="1">
      <c r="A57" s="15"/>
      <c r="B57" s="26" t="s">
        <v>183</v>
      </c>
      <c r="C57" s="268" t="s">
        <v>184</v>
      </c>
      <c r="D57" s="268"/>
      <c r="E57" s="268"/>
      <c r="F57" s="268"/>
      <c r="G57" s="268"/>
      <c r="H57" s="268"/>
      <c r="I57" s="61">
        <v>6.0000000000000001E-3</v>
      </c>
      <c r="J57" s="62">
        <f>TRUNC((I38+I47)*I57,2)</f>
        <v>16.03</v>
      </c>
      <c r="K57" s="38"/>
      <c r="L57" s="63"/>
      <c r="M57" s="15" t="s">
        <v>312</v>
      </c>
    </row>
    <row r="58" spans="1:13" ht="15" customHeight="1">
      <c r="A58" s="15"/>
      <c r="B58" s="26" t="s">
        <v>186</v>
      </c>
      <c r="C58" s="268" t="s">
        <v>187</v>
      </c>
      <c r="D58" s="268"/>
      <c r="E58" s="268"/>
      <c r="F58" s="268"/>
      <c r="G58" s="268"/>
      <c r="H58" s="268"/>
      <c r="I58" s="61">
        <v>2E-3</v>
      </c>
      <c r="J58" s="62">
        <f>TRUNC((I38+I47)*I58,2)</f>
        <v>5.34</v>
      </c>
      <c r="K58" s="38"/>
      <c r="L58" s="63"/>
      <c r="M58" s="15" t="s">
        <v>313</v>
      </c>
    </row>
    <row r="59" spans="1:13" ht="15" customHeight="1">
      <c r="A59" s="15"/>
      <c r="B59" s="26" t="s">
        <v>189</v>
      </c>
      <c r="C59" s="268" t="s">
        <v>190</v>
      </c>
      <c r="D59" s="268"/>
      <c r="E59" s="268"/>
      <c r="F59" s="268"/>
      <c r="G59" s="268"/>
      <c r="H59" s="268"/>
      <c r="I59" s="65">
        <v>0.08</v>
      </c>
      <c r="J59" s="62">
        <f>TRUNC((I38+I47)*I59,2)</f>
        <v>213.82</v>
      </c>
      <c r="K59" s="38"/>
      <c r="L59" s="63"/>
      <c r="M59" s="15" t="s">
        <v>314</v>
      </c>
    </row>
    <row r="60" spans="1:13" ht="15" customHeight="1">
      <c r="A60" s="15"/>
      <c r="B60" s="283" t="s">
        <v>92</v>
      </c>
      <c r="C60" s="283"/>
      <c r="D60" s="283"/>
      <c r="E60" s="283"/>
      <c r="F60" s="283"/>
      <c r="G60" s="283"/>
      <c r="H60" s="283"/>
      <c r="I60" s="66">
        <f>SUM(I52:I59)</f>
        <v>0.37190000000000006</v>
      </c>
      <c r="J60" s="55">
        <f>TRUNC(SUM(J52:J59),2)</f>
        <v>993.98</v>
      </c>
      <c r="K60" s="38"/>
      <c r="L60" s="63"/>
      <c r="M60" s="15" t="s">
        <v>192</v>
      </c>
    </row>
    <row r="61" spans="1:13">
      <c r="A61" s="15"/>
      <c r="B61" s="289" t="s">
        <v>193</v>
      </c>
      <c r="C61" s="289"/>
      <c r="D61" s="289"/>
      <c r="E61" s="289"/>
      <c r="F61" s="289"/>
      <c r="G61" s="289"/>
      <c r="H61" s="289"/>
      <c r="I61" s="289"/>
      <c r="J61" s="289"/>
      <c r="K61" s="38"/>
      <c r="M61" s="67"/>
    </row>
    <row r="62" spans="1:13" ht="15" customHeight="1">
      <c r="A62" s="15"/>
      <c r="B62" s="287"/>
      <c r="C62" s="287"/>
      <c r="D62" s="287"/>
      <c r="E62" s="287"/>
      <c r="F62" s="287"/>
      <c r="G62" s="287"/>
      <c r="H62" s="287"/>
      <c r="I62" s="287"/>
      <c r="J62" s="287"/>
      <c r="K62" s="38"/>
    </row>
    <row r="63" spans="1:13" ht="15" customHeight="1">
      <c r="A63" s="15"/>
      <c r="B63" s="283" t="s">
        <v>194</v>
      </c>
      <c r="C63" s="283"/>
      <c r="D63" s="283"/>
      <c r="E63" s="283"/>
      <c r="F63" s="283"/>
      <c r="G63" s="283"/>
      <c r="H63" s="283"/>
      <c r="I63" s="283"/>
      <c r="J63" s="283"/>
      <c r="K63" s="38"/>
    </row>
    <row r="64" spans="1:13" ht="15" customHeight="1">
      <c r="A64" s="15"/>
      <c r="B64" s="27" t="s">
        <v>195</v>
      </c>
      <c r="C64" s="275" t="s">
        <v>196</v>
      </c>
      <c r="D64" s="275"/>
      <c r="E64" s="275"/>
      <c r="F64" s="275"/>
      <c r="G64" s="275"/>
      <c r="H64" s="275"/>
      <c r="I64" s="283" t="s">
        <v>140</v>
      </c>
      <c r="J64" s="283"/>
      <c r="K64" s="68"/>
    </row>
    <row r="65" spans="1:39" ht="15" customHeight="1">
      <c r="A65" s="15"/>
      <c r="B65" s="311" t="s">
        <v>108</v>
      </c>
      <c r="C65" s="312" t="s">
        <v>197</v>
      </c>
      <c r="D65" s="26" t="s">
        <v>198</v>
      </c>
      <c r="E65" s="26" t="s">
        <v>199</v>
      </c>
      <c r="F65" s="26" t="s">
        <v>200</v>
      </c>
      <c r="G65" s="26" t="s">
        <v>201</v>
      </c>
      <c r="H65" s="26" t="s">
        <v>202</v>
      </c>
      <c r="I65" s="316">
        <f>TRUNC(IF(D66="N",0,(E66*F66*G66)-H66),2)</f>
        <v>0</v>
      </c>
      <c r="J65" s="316"/>
      <c r="K65" s="50"/>
      <c r="M65" s="15" t="s">
        <v>315</v>
      </c>
      <c r="AB65" s="290"/>
      <c r="AC65" s="290"/>
      <c r="AD65" s="290"/>
      <c r="AE65" s="290"/>
      <c r="AF65" s="290"/>
      <c r="AG65" s="290"/>
      <c r="AH65" s="290"/>
      <c r="AI65" s="290"/>
      <c r="AJ65" s="290"/>
      <c r="AK65" s="290"/>
      <c r="AL65" s="290"/>
      <c r="AM65" s="290"/>
    </row>
    <row r="66" spans="1:39" ht="22.5" customHeight="1">
      <c r="A66" s="15"/>
      <c r="B66" s="311"/>
      <c r="C66" s="312"/>
      <c r="D66" s="70" t="s">
        <v>204</v>
      </c>
      <c r="E66" s="71">
        <v>0</v>
      </c>
      <c r="F66" s="26">
        <v>2</v>
      </c>
      <c r="G66" s="26">
        <v>15.208299999999999</v>
      </c>
      <c r="H66" s="72">
        <f>I32*0.06</f>
        <v>81.777000000000001</v>
      </c>
      <c r="I66" s="316"/>
      <c r="J66" s="316"/>
      <c r="K66" s="50"/>
      <c r="M66" s="15" t="s">
        <v>316</v>
      </c>
      <c r="AB66" s="106"/>
      <c r="AC66" s="107"/>
      <c r="AD66" s="108"/>
      <c r="AE66" s="107"/>
      <c r="AF66" s="109"/>
      <c r="AG66" s="107"/>
      <c r="AH66" s="109"/>
      <c r="AI66" s="107"/>
      <c r="AJ66" s="109"/>
      <c r="AK66" s="107"/>
      <c r="AL66" s="109"/>
      <c r="AM66" s="107"/>
    </row>
    <row r="67" spans="1:39" ht="15" customHeight="1">
      <c r="A67" s="15"/>
      <c r="B67" s="311" t="s">
        <v>112</v>
      </c>
      <c r="C67" s="313" t="s">
        <v>206</v>
      </c>
      <c r="D67" s="69" t="s">
        <v>207</v>
      </c>
      <c r="E67" s="26" t="s">
        <v>198</v>
      </c>
      <c r="F67" s="26" t="s">
        <v>199</v>
      </c>
      <c r="G67" s="26" t="s">
        <v>201</v>
      </c>
      <c r="H67" s="26" t="s">
        <v>202</v>
      </c>
      <c r="I67" s="317">
        <f>TRUNC(IF(E68="N",0,(F68*G68)-H68),2)</f>
        <v>278.95</v>
      </c>
      <c r="J67" s="317"/>
      <c r="K67" s="50"/>
      <c r="M67" s="15" t="s">
        <v>317</v>
      </c>
      <c r="AB67" s="106"/>
      <c r="AC67" s="110"/>
      <c r="AD67" s="106"/>
      <c r="AE67" s="111"/>
      <c r="AF67" s="106"/>
      <c r="AG67" s="111"/>
      <c r="AH67" s="106"/>
      <c r="AI67" s="111"/>
      <c r="AJ67" s="106"/>
      <c r="AK67" s="111"/>
      <c r="AL67" s="106"/>
      <c r="AM67" s="111"/>
    </row>
    <row r="68" spans="1:39" ht="15" customHeight="1">
      <c r="A68" s="15"/>
      <c r="B68" s="311"/>
      <c r="C68" s="314"/>
      <c r="D68" s="73">
        <v>0.1</v>
      </c>
      <c r="E68" s="74" t="s">
        <v>209</v>
      </c>
      <c r="F68" s="75">
        <v>20.38</v>
      </c>
      <c r="G68" s="26">
        <f>TRUNC(365/12/2,4)</f>
        <v>15.208299999999999</v>
      </c>
      <c r="H68" s="72">
        <f>(F68*G68)*D68</f>
        <v>30.994515400000001</v>
      </c>
      <c r="I68" s="317"/>
      <c r="J68" s="317"/>
      <c r="K68" s="50"/>
      <c r="M68" s="15" t="s">
        <v>318</v>
      </c>
      <c r="AB68" s="106"/>
      <c r="AC68" s="107"/>
      <c r="AD68" s="106"/>
      <c r="AE68" s="112"/>
      <c r="AF68" s="106"/>
      <c r="AG68" s="112"/>
      <c r="AH68" s="106"/>
      <c r="AI68" s="112"/>
      <c r="AJ68" s="106"/>
      <c r="AK68" s="112"/>
      <c r="AL68" s="106"/>
      <c r="AM68" s="112"/>
    </row>
    <row r="69" spans="1:39" ht="15" customHeight="1">
      <c r="A69" s="15"/>
      <c r="B69" s="26" t="s">
        <v>115</v>
      </c>
      <c r="C69" s="291" t="s">
        <v>211</v>
      </c>
      <c r="D69" s="291"/>
      <c r="E69" s="291"/>
      <c r="F69" s="291"/>
      <c r="G69" s="291"/>
      <c r="H69" s="291"/>
      <c r="I69" s="292">
        <f>+'12 X 36 DIURNO'!I67:J67</f>
        <v>7.75</v>
      </c>
      <c r="J69" s="292"/>
      <c r="K69" s="82"/>
      <c r="M69" s="15" t="s">
        <v>319</v>
      </c>
      <c r="AB69" s="113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</row>
    <row r="70" spans="1:39" ht="15" customHeight="1">
      <c r="A70" s="15"/>
      <c r="B70" s="26" t="s">
        <v>118</v>
      </c>
      <c r="C70" s="291" t="s">
        <v>213</v>
      </c>
      <c r="D70" s="291"/>
      <c r="E70" s="291"/>
      <c r="F70" s="291"/>
      <c r="G70" s="291"/>
      <c r="H70" s="291"/>
      <c r="I70" s="292">
        <v>48.35</v>
      </c>
      <c r="J70" s="292"/>
      <c r="K70" s="50"/>
      <c r="M70" s="15" t="s">
        <v>214</v>
      </c>
      <c r="AB70" s="114"/>
      <c r="AC70" s="114"/>
      <c r="AD70" s="114"/>
      <c r="AE70" s="114"/>
      <c r="AF70" s="114"/>
      <c r="AG70" s="114"/>
      <c r="AH70" s="114"/>
      <c r="AI70" s="114"/>
      <c r="AJ70" s="115"/>
      <c r="AK70" s="114"/>
      <c r="AL70" s="114"/>
      <c r="AM70" s="114"/>
    </row>
    <row r="71" spans="1:39" ht="15" customHeight="1">
      <c r="A71" s="15"/>
      <c r="B71" s="26" t="s">
        <v>151</v>
      </c>
      <c r="C71" s="291" t="s">
        <v>215</v>
      </c>
      <c r="D71" s="291"/>
      <c r="E71" s="291"/>
      <c r="F71" s="291"/>
      <c r="G71" s="291"/>
      <c r="H71" s="291"/>
      <c r="I71" s="292">
        <v>57.83</v>
      </c>
      <c r="J71" s="292"/>
      <c r="K71" s="50"/>
      <c r="M71" s="15" t="s">
        <v>216</v>
      </c>
      <c r="AB71" s="114"/>
      <c r="AC71" s="114"/>
      <c r="AD71" s="114"/>
      <c r="AE71" s="114"/>
      <c r="AF71" s="114"/>
      <c r="AG71" s="114"/>
      <c r="AH71" s="114"/>
      <c r="AI71" s="114"/>
      <c r="AJ71" s="115"/>
      <c r="AK71" s="114"/>
      <c r="AL71" s="114"/>
      <c r="AM71" s="114"/>
    </row>
    <row r="72" spans="1:39" ht="15" customHeight="1">
      <c r="A72" s="15"/>
      <c r="B72" s="283" t="s">
        <v>164</v>
      </c>
      <c r="C72" s="283"/>
      <c r="D72" s="283"/>
      <c r="E72" s="283"/>
      <c r="F72" s="283"/>
      <c r="G72" s="283"/>
      <c r="H72" s="283"/>
      <c r="I72" s="284">
        <f>TRUNC(SUM(I66:J71),2)</f>
        <v>392.88</v>
      </c>
      <c r="J72" s="284"/>
      <c r="K72" s="56"/>
      <c r="M72" s="15" t="s">
        <v>217</v>
      </c>
    </row>
    <row r="73" spans="1:39" ht="15" customHeight="1">
      <c r="A73" s="15"/>
      <c r="B73" s="256"/>
      <c r="C73" s="256"/>
      <c r="D73" s="256"/>
      <c r="E73" s="256"/>
      <c r="F73" s="256"/>
      <c r="G73" s="256"/>
      <c r="H73" s="256"/>
      <c r="I73" s="256"/>
      <c r="J73" s="256"/>
      <c r="K73" s="56"/>
    </row>
    <row r="74" spans="1:39" ht="15" customHeight="1">
      <c r="A74" s="15"/>
      <c r="B74" s="21"/>
      <c r="C74" s="21"/>
      <c r="D74" s="21"/>
      <c r="E74" s="21"/>
      <c r="F74" s="21"/>
      <c r="G74" s="21"/>
      <c r="H74" s="21"/>
      <c r="I74" s="21"/>
      <c r="J74" s="21"/>
      <c r="K74" s="56"/>
    </row>
    <row r="75" spans="1:39" ht="15" customHeight="1">
      <c r="A75" s="15"/>
      <c r="B75" s="21"/>
      <c r="C75" s="21"/>
      <c r="D75" s="21"/>
      <c r="E75" s="21"/>
      <c r="F75" s="21"/>
      <c r="G75" s="21"/>
      <c r="H75" s="21"/>
      <c r="I75" s="21"/>
      <c r="J75" s="21"/>
      <c r="K75" s="56"/>
    </row>
    <row r="76" spans="1:39" ht="15" customHeight="1">
      <c r="A76" s="15"/>
      <c r="B76" s="293" t="s">
        <v>218</v>
      </c>
      <c r="C76" s="293"/>
      <c r="D76" s="293"/>
      <c r="E76" s="293"/>
      <c r="F76" s="293"/>
      <c r="G76" s="293"/>
      <c r="H76" s="293"/>
      <c r="I76" s="293"/>
      <c r="J76" s="293"/>
      <c r="K76" s="56"/>
    </row>
    <row r="77" spans="1:39" ht="15" customHeight="1">
      <c r="A77" s="15"/>
      <c r="B77" s="294"/>
      <c r="C77" s="294"/>
      <c r="D77" s="294"/>
      <c r="E77" s="294"/>
      <c r="F77" s="294"/>
      <c r="G77" s="294"/>
      <c r="H77" s="294"/>
      <c r="I77" s="294"/>
      <c r="J77" s="294"/>
      <c r="K77" s="56"/>
    </row>
    <row r="78" spans="1:39" ht="15" customHeight="1">
      <c r="A78" s="15"/>
      <c r="B78" s="76">
        <v>2</v>
      </c>
      <c r="C78" s="295" t="s">
        <v>219</v>
      </c>
      <c r="D78" s="295"/>
      <c r="E78" s="295"/>
      <c r="F78" s="295"/>
      <c r="G78" s="295"/>
      <c r="H78" s="295"/>
      <c r="I78" s="296" t="s">
        <v>140</v>
      </c>
      <c r="J78" s="296"/>
      <c r="K78" s="56"/>
    </row>
    <row r="79" spans="1:39" ht="15" customHeight="1">
      <c r="A79" s="15"/>
      <c r="B79" s="28" t="s">
        <v>157</v>
      </c>
      <c r="C79" s="291" t="s">
        <v>220</v>
      </c>
      <c r="D79" s="291"/>
      <c r="E79" s="291"/>
      <c r="F79" s="291"/>
      <c r="G79" s="291"/>
      <c r="H79" s="291"/>
      <c r="I79" s="277">
        <f>I47</f>
        <v>453.41</v>
      </c>
      <c r="J79" s="277"/>
      <c r="K79" s="56"/>
      <c r="M79" s="15" t="s">
        <v>320</v>
      </c>
    </row>
    <row r="80" spans="1:39" ht="15" customHeight="1">
      <c r="A80" s="15"/>
      <c r="B80" s="28" t="s">
        <v>169</v>
      </c>
      <c r="C80" s="291" t="s">
        <v>170</v>
      </c>
      <c r="D80" s="291"/>
      <c r="E80" s="291"/>
      <c r="F80" s="291"/>
      <c r="G80" s="291"/>
      <c r="H80" s="291"/>
      <c r="I80" s="277">
        <f>J60</f>
        <v>993.98</v>
      </c>
      <c r="J80" s="277"/>
      <c r="K80" s="56"/>
      <c r="M80" s="15" t="s">
        <v>321</v>
      </c>
    </row>
    <row r="81" spans="1:25" ht="15" customHeight="1">
      <c r="A81" s="15"/>
      <c r="B81" s="28" t="s">
        <v>195</v>
      </c>
      <c r="C81" s="291" t="s">
        <v>196</v>
      </c>
      <c r="D81" s="291"/>
      <c r="E81" s="291"/>
      <c r="F81" s="291"/>
      <c r="G81" s="291"/>
      <c r="H81" s="291"/>
      <c r="I81" s="277">
        <f>I72</f>
        <v>392.88</v>
      </c>
      <c r="J81" s="277"/>
      <c r="K81" s="56"/>
      <c r="M81" s="15" t="s">
        <v>322</v>
      </c>
    </row>
    <row r="82" spans="1:25" ht="15" customHeight="1">
      <c r="A82" s="15"/>
      <c r="B82" s="283" t="s">
        <v>164</v>
      </c>
      <c r="C82" s="283"/>
      <c r="D82" s="283"/>
      <c r="E82" s="283"/>
      <c r="F82" s="283"/>
      <c r="G82" s="283"/>
      <c r="H82" s="283"/>
      <c r="I82" s="284">
        <f>TRUNC(SUM(I79:J81),2)</f>
        <v>1840.27</v>
      </c>
      <c r="J82" s="284"/>
      <c r="K82" s="56"/>
      <c r="M82" s="15" t="s">
        <v>224</v>
      </c>
    </row>
    <row r="83" spans="1:25" ht="15" customHeight="1">
      <c r="A83" s="15"/>
      <c r="B83" s="297"/>
      <c r="C83" s="297"/>
      <c r="D83" s="297"/>
      <c r="E83" s="297"/>
      <c r="F83" s="297"/>
      <c r="G83" s="297"/>
      <c r="H83" s="297"/>
      <c r="I83" s="297"/>
      <c r="J83" s="297"/>
      <c r="K83" s="56"/>
    </row>
    <row r="84" spans="1:25" ht="15" customHeight="1">
      <c r="A84" s="15"/>
      <c r="B84" s="274" t="s">
        <v>225</v>
      </c>
      <c r="C84" s="274"/>
      <c r="D84" s="274"/>
      <c r="E84" s="274"/>
      <c r="F84" s="274"/>
      <c r="G84" s="274"/>
      <c r="H84" s="274"/>
      <c r="I84" s="274"/>
      <c r="J84" s="274"/>
      <c r="K84" s="56"/>
    </row>
    <row r="85" spans="1:25" ht="15" customHeight="1">
      <c r="A85" s="15"/>
      <c r="B85" s="27">
        <v>3</v>
      </c>
      <c r="C85" s="275" t="s">
        <v>226</v>
      </c>
      <c r="D85" s="275"/>
      <c r="E85" s="275"/>
      <c r="F85" s="275"/>
      <c r="G85" s="275"/>
      <c r="H85" s="275"/>
      <c r="I85" s="27" t="s">
        <v>159</v>
      </c>
      <c r="J85" s="58" t="s">
        <v>140</v>
      </c>
      <c r="K85" s="56"/>
    </row>
    <row r="86" spans="1:25" ht="15" customHeight="1">
      <c r="A86" s="15"/>
      <c r="B86" s="26" t="s">
        <v>108</v>
      </c>
      <c r="C86" s="268" t="s">
        <v>227</v>
      </c>
      <c r="D86" s="268"/>
      <c r="E86" s="268"/>
      <c r="F86" s="268"/>
      <c r="G86" s="268"/>
      <c r="H86" s="268"/>
      <c r="I86" s="83">
        <v>4.1999999999999997E-3</v>
      </c>
      <c r="J86" s="62">
        <f>TRUNC(((I38+I47+J59+I72)*I86),2)</f>
        <v>13.77</v>
      </c>
      <c r="K86" s="56"/>
      <c r="M86" s="84" t="s">
        <v>323</v>
      </c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</row>
    <row r="87" spans="1:25" ht="15" customHeight="1">
      <c r="A87" s="15"/>
      <c r="B87" s="26" t="s">
        <v>112</v>
      </c>
      <c r="C87" s="268" t="s">
        <v>229</v>
      </c>
      <c r="D87" s="268"/>
      <c r="E87" s="268"/>
      <c r="F87" s="268"/>
      <c r="G87" s="268"/>
      <c r="H87" s="268"/>
      <c r="I87" s="85">
        <v>0</v>
      </c>
      <c r="J87" s="86" t="s">
        <v>145</v>
      </c>
      <c r="K87" s="56"/>
      <c r="M87" s="84" t="s">
        <v>230</v>
      </c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</row>
    <row r="88" spans="1:25" ht="15" customHeight="1">
      <c r="A88" s="15"/>
      <c r="B88" s="26" t="s">
        <v>115</v>
      </c>
      <c r="C88" s="268" t="s">
        <v>231</v>
      </c>
      <c r="D88" s="268"/>
      <c r="E88" s="268"/>
      <c r="F88" s="268"/>
      <c r="G88" s="268"/>
      <c r="H88" s="268"/>
      <c r="I88" s="83">
        <v>0.02</v>
      </c>
      <c r="J88" s="62">
        <f>TRUNC(I38*I88,2)</f>
        <v>44.38</v>
      </c>
      <c r="K88" s="56"/>
      <c r="L88" s="87"/>
      <c r="M88" s="84" t="s">
        <v>324</v>
      </c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</row>
    <row r="89" spans="1:25" ht="15" customHeight="1">
      <c r="A89" s="15"/>
      <c r="B89" s="26" t="s">
        <v>118</v>
      </c>
      <c r="C89" s="268" t="s">
        <v>233</v>
      </c>
      <c r="D89" s="268"/>
      <c r="E89" s="268"/>
      <c r="F89" s="268"/>
      <c r="G89" s="268"/>
      <c r="H89" s="268"/>
      <c r="I89" s="83">
        <v>1.8499999999999999E-2</v>
      </c>
      <c r="J89" s="62">
        <f>TRUNC((I38+I82)*I89,2)</f>
        <v>75.099999999999994</v>
      </c>
      <c r="K89" s="56"/>
      <c r="M89" s="84" t="s">
        <v>325</v>
      </c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</row>
    <row r="90" spans="1:25" ht="15" customHeight="1">
      <c r="A90" s="15"/>
      <c r="B90" s="26" t="s">
        <v>151</v>
      </c>
      <c r="C90" s="268" t="s">
        <v>235</v>
      </c>
      <c r="D90" s="268"/>
      <c r="E90" s="268"/>
      <c r="F90" s="268"/>
      <c r="G90" s="268"/>
      <c r="H90" s="268"/>
      <c r="I90" s="85">
        <v>0</v>
      </c>
      <c r="J90" s="86" t="s">
        <v>145</v>
      </c>
      <c r="K90" s="56"/>
      <c r="M90" s="84" t="s">
        <v>230</v>
      </c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</row>
    <row r="91" spans="1:25" ht="15" customHeight="1">
      <c r="A91" s="15"/>
      <c r="B91" s="26" t="s">
        <v>183</v>
      </c>
      <c r="C91" s="268" t="s">
        <v>236</v>
      </c>
      <c r="D91" s="268"/>
      <c r="E91" s="268"/>
      <c r="F91" s="268"/>
      <c r="G91" s="268"/>
      <c r="H91" s="268"/>
      <c r="I91" s="83">
        <v>0.02</v>
      </c>
      <c r="J91" s="62">
        <f>TRUNC(I38*I91,2)</f>
        <v>44.38</v>
      </c>
      <c r="K91" s="56"/>
      <c r="M91" s="298" t="s">
        <v>326</v>
      </c>
      <c r="N91" s="298"/>
      <c r="O91" s="298"/>
      <c r="P91" s="298"/>
      <c r="Q91" s="298"/>
      <c r="R91" s="298"/>
      <c r="S91" s="298"/>
      <c r="T91" s="298"/>
      <c r="U91" s="298"/>
      <c r="V91" s="298"/>
      <c r="W91" s="298"/>
      <c r="X91" s="298"/>
      <c r="Y91" s="298"/>
    </row>
    <row r="92" spans="1:25" ht="15" customHeight="1">
      <c r="A92" s="15"/>
      <c r="B92" s="283" t="s">
        <v>164</v>
      </c>
      <c r="C92" s="283"/>
      <c r="D92" s="283"/>
      <c r="E92" s="283"/>
      <c r="F92" s="283"/>
      <c r="G92" s="283"/>
      <c r="H92" s="283"/>
      <c r="I92" s="284">
        <f>TRUNC(SUM(J86:J91),2)</f>
        <v>177.63</v>
      </c>
      <c r="J92" s="284"/>
      <c r="K92" s="56"/>
      <c r="M92" s="84" t="s">
        <v>238</v>
      </c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</row>
    <row r="93" spans="1:25" ht="15" customHeight="1">
      <c r="A93" s="15"/>
      <c r="B93" s="287"/>
      <c r="C93" s="287"/>
      <c r="D93" s="287"/>
      <c r="E93" s="287"/>
      <c r="F93" s="287"/>
      <c r="G93" s="287"/>
      <c r="H93" s="287"/>
      <c r="I93" s="287"/>
      <c r="J93" s="287"/>
      <c r="K93" s="56"/>
    </row>
    <row r="94" spans="1:25" ht="15" customHeight="1">
      <c r="A94" s="15"/>
      <c r="B94" s="274" t="s">
        <v>239</v>
      </c>
      <c r="C94" s="274"/>
      <c r="D94" s="274"/>
      <c r="E94" s="274"/>
      <c r="F94" s="274"/>
      <c r="G94" s="274"/>
      <c r="H94" s="274"/>
      <c r="I94" s="274"/>
      <c r="J94" s="274"/>
      <c r="K94" s="56"/>
    </row>
    <row r="95" spans="1:25" ht="15" customHeight="1">
      <c r="A95" s="15"/>
      <c r="B95" s="283" t="s">
        <v>240</v>
      </c>
      <c r="C95" s="283"/>
      <c r="D95" s="283"/>
      <c r="E95" s="283"/>
      <c r="F95" s="283"/>
      <c r="G95" s="283"/>
      <c r="H95" s="283"/>
      <c r="I95" s="283"/>
      <c r="J95" s="283"/>
      <c r="K95" s="56"/>
    </row>
    <row r="96" spans="1:25" ht="15" customHeight="1">
      <c r="A96" s="15"/>
      <c r="B96" s="27" t="s">
        <v>241</v>
      </c>
      <c r="C96" s="275" t="s">
        <v>242</v>
      </c>
      <c r="D96" s="275"/>
      <c r="E96" s="275"/>
      <c r="F96" s="275"/>
      <c r="G96" s="275"/>
      <c r="H96" s="275"/>
      <c r="I96" s="27" t="s">
        <v>159</v>
      </c>
      <c r="J96" s="27" t="s">
        <v>140</v>
      </c>
      <c r="K96" s="56"/>
    </row>
    <row r="97" spans="1:49" ht="15" customHeight="1">
      <c r="A97" s="15"/>
      <c r="B97" s="26" t="s">
        <v>108</v>
      </c>
      <c r="C97" s="268" t="s">
        <v>243</v>
      </c>
      <c r="D97" s="268"/>
      <c r="E97" s="268"/>
      <c r="F97" s="268"/>
      <c r="G97" s="268"/>
      <c r="H97" s="268"/>
      <c r="I97" s="88">
        <v>8.2199999999999995E-2</v>
      </c>
      <c r="J97" s="60">
        <f>TRUNC((I38+I82+I92)*I97,2)</f>
        <v>348.3</v>
      </c>
      <c r="K97" s="56"/>
      <c r="M97" s="84" t="s">
        <v>327</v>
      </c>
    </row>
    <row r="98" spans="1:49" ht="15" customHeight="1">
      <c r="A98" s="15"/>
      <c r="B98" s="26" t="s">
        <v>112</v>
      </c>
      <c r="C98" s="268" t="s">
        <v>245</v>
      </c>
      <c r="D98" s="268"/>
      <c r="E98" s="268"/>
      <c r="F98" s="268"/>
      <c r="G98" s="268"/>
      <c r="H98" s="268"/>
      <c r="I98" s="89">
        <f>+'12 X 36 DIURNO'!I96</f>
        <v>1E-4</v>
      </c>
      <c r="J98" s="60">
        <f>TRUNC((I38+I82+I92)*I98,2)</f>
        <v>0.42</v>
      </c>
      <c r="K98" s="56"/>
      <c r="M98" s="84" t="s">
        <v>328</v>
      </c>
    </row>
    <row r="99" spans="1:49" ht="15" customHeight="1">
      <c r="A99" s="15"/>
      <c r="B99" s="26" t="s">
        <v>115</v>
      </c>
      <c r="C99" s="268" t="s">
        <v>247</v>
      </c>
      <c r="D99" s="268"/>
      <c r="E99" s="268"/>
      <c r="F99" s="268"/>
      <c r="G99" s="268"/>
      <c r="H99" s="268"/>
      <c r="I99" s="89">
        <f>+'12 X 36 DIURNO'!I97</f>
        <v>1E-4</v>
      </c>
      <c r="J99" s="60">
        <f>TRUNC((I38+I82+I92)*I99,2)</f>
        <v>0.42</v>
      </c>
      <c r="K99" s="56"/>
      <c r="M99" s="84" t="s">
        <v>329</v>
      </c>
    </row>
    <row r="100" spans="1:49" ht="15" customHeight="1">
      <c r="A100" s="15"/>
      <c r="B100" s="26" t="s">
        <v>118</v>
      </c>
      <c r="C100" s="268" t="s">
        <v>249</v>
      </c>
      <c r="D100" s="268"/>
      <c r="E100" s="268"/>
      <c r="F100" s="268"/>
      <c r="G100" s="268"/>
      <c r="H100" s="268"/>
      <c r="I100" s="89">
        <f>+'12 X 36 DIURNO'!I98</f>
        <v>1E-4</v>
      </c>
      <c r="J100" s="60">
        <f>TRUNC((I38+I82+I92)*I100,2)</f>
        <v>0.42</v>
      </c>
      <c r="K100" s="56"/>
      <c r="M100" s="84" t="s">
        <v>330</v>
      </c>
    </row>
    <row r="101" spans="1:49" ht="15" customHeight="1">
      <c r="A101" s="15"/>
      <c r="B101" s="26" t="s">
        <v>151</v>
      </c>
      <c r="C101" s="268" t="s">
        <v>251</v>
      </c>
      <c r="D101" s="268"/>
      <c r="E101" s="268"/>
      <c r="F101" s="268"/>
      <c r="G101" s="268"/>
      <c r="H101" s="268"/>
      <c r="I101" s="89">
        <f>+'12 X 36 DIURNO'!I99</f>
        <v>1E-4</v>
      </c>
      <c r="J101" s="60">
        <f>TRUNC((I38+I82+I92)*I101,2)</f>
        <v>0.42</v>
      </c>
      <c r="K101" s="56"/>
      <c r="M101" s="84" t="s">
        <v>331</v>
      </c>
    </row>
    <row r="102" spans="1:49" ht="15" customHeight="1">
      <c r="A102" s="15"/>
      <c r="B102" s="26" t="s">
        <v>183</v>
      </c>
      <c r="C102" s="299" t="s">
        <v>253</v>
      </c>
      <c r="D102" s="299"/>
      <c r="E102" s="299"/>
      <c r="F102" s="299"/>
      <c r="G102" s="299"/>
      <c r="H102" s="299"/>
      <c r="I102" s="89">
        <v>0</v>
      </c>
      <c r="J102" s="60">
        <f>TRUNC((I38+I82+I92)*I102,2)</f>
        <v>0</v>
      </c>
      <c r="K102" s="56"/>
      <c r="M102" s="84" t="s">
        <v>332</v>
      </c>
    </row>
    <row r="103" spans="1:49" ht="15" customHeight="1">
      <c r="A103" s="15"/>
      <c r="B103" s="296" t="s">
        <v>164</v>
      </c>
      <c r="C103" s="296"/>
      <c r="D103" s="296"/>
      <c r="E103" s="296"/>
      <c r="F103" s="296"/>
      <c r="G103" s="296"/>
      <c r="H103" s="296"/>
      <c r="I103" s="90">
        <f>SUM(I97:I102)</f>
        <v>8.2600000000000007E-2</v>
      </c>
      <c r="J103" s="91">
        <f>TRUNC(SUM(J97:J102),2)</f>
        <v>349.98</v>
      </c>
      <c r="K103" s="56"/>
      <c r="M103" s="15" t="s">
        <v>238</v>
      </c>
    </row>
    <row r="104" spans="1:49" ht="15" customHeight="1">
      <c r="A104" s="15"/>
      <c r="B104" s="297"/>
      <c r="C104" s="297"/>
      <c r="D104" s="297"/>
      <c r="E104" s="297"/>
      <c r="F104" s="297"/>
      <c r="G104" s="297"/>
      <c r="H104" s="297"/>
      <c r="I104" s="297"/>
      <c r="J104" s="297"/>
      <c r="K104" s="56"/>
    </row>
    <row r="105" spans="1:49" ht="15" customHeight="1">
      <c r="A105" s="15"/>
      <c r="B105" s="274" t="s">
        <v>255</v>
      </c>
      <c r="C105" s="274"/>
      <c r="D105" s="274"/>
      <c r="E105" s="274"/>
      <c r="F105" s="274"/>
      <c r="G105" s="274"/>
      <c r="H105" s="274"/>
      <c r="I105" s="274"/>
      <c r="J105" s="274"/>
      <c r="K105" s="45"/>
    </row>
    <row r="106" spans="1:49" ht="15" customHeight="1">
      <c r="A106" s="15"/>
      <c r="B106" s="27">
        <v>5</v>
      </c>
      <c r="C106" s="275" t="s">
        <v>256</v>
      </c>
      <c r="D106" s="275"/>
      <c r="E106" s="275"/>
      <c r="F106" s="275"/>
      <c r="G106" s="275"/>
      <c r="H106" s="275"/>
      <c r="I106" s="283" t="s">
        <v>140</v>
      </c>
      <c r="J106" s="283"/>
      <c r="K106" s="68"/>
      <c r="M106" s="92"/>
    </row>
    <row r="107" spans="1:49" ht="15" customHeight="1">
      <c r="A107" s="15"/>
      <c r="B107" s="28" t="s">
        <v>108</v>
      </c>
      <c r="C107" s="291" t="s">
        <v>257</v>
      </c>
      <c r="D107" s="291"/>
      <c r="E107" s="291"/>
      <c r="F107" s="291"/>
      <c r="G107" s="291"/>
      <c r="H107" s="291"/>
      <c r="I107" s="300">
        <f>'UNIFORMES E EQUIPAMENTOS'!E14</f>
        <v>8.5833333333333339</v>
      </c>
      <c r="J107" s="300"/>
      <c r="K107" s="50"/>
      <c r="M107" s="92" t="s">
        <v>258</v>
      </c>
    </row>
    <row r="108" spans="1:49" ht="15" customHeight="1">
      <c r="A108" s="15"/>
      <c r="B108" s="28" t="s">
        <v>112</v>
      </c>
      <c r="C108" s="291" t="s">
        <v>259</v>
      </c>
      <c r="D108" s="291"/>
      <c r="E108" s="291"/>
      <c r="F108" s="291"/>
      <c r="G108" s="291"/>
      <c r="H108" s="291"/>
      <c r="I108" s="300">
        <f>'UNIFORMES E EQUIPAMENTOS'!E25</f>
        <v>2.3433333333333333</v>
      </c>
      <c r="J108" s="300"/>
      <c r="K108" s="50"/>
      <c r="M108" s="92" t="s">
        <v>260</v>
      </c>
    </row>
    <row r="109" spans="1:49" ht="15" customHeight="1">
      <c r="A109" s="15"/>
      <c r="B109" s="296" t="s">
        <v>92</v>
      </c>
      <c r="C109" s="296"/>
      <c r="D109" s="296"/>
      <c r="E109" s="296"/>
      <c r="F109" s="296"/>
      <c r="G109" s="296"/>
      <c r="H109" s="296"/>
      <c r="I109" s="301">
        <f>TRUNC(SUM(I107:J108),2)</f>
        <v>10.92</v>
      </c>
      <c r="J109" s="301"/>
      <c r="K109" s="94"/>
      <c r="M109" s="15" t="s">
        <v>261</v>
      </c>
    </row>
    <row r="110" spans="1:49" s="12" customFormat="1" ht="15" customHeight="1">
      <c r="A110" s="49"/>
      <c r="B110" s="302"/>
      <c r="C110" s="302"/>
      <c r="D110" s="302"/>
      <c r="E110" s="302"/>
      <c r="F110" s="302"/>
      <c r="G110" s="302"/>
      <c r="H110" s="302"/>
      <c r="I110" s="302"/>
      <c r="J110" s="302"/>
      <c r="K110" s="95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</row>
    <row r="111" spans="1:49" s="12" customFormat="1" ht="15" customHeight="1">
      <c r="A111" s="49"/>
      <c r="B111" s="274" t="s">
        <v>262</v>
      </c>
      <c r="C111" s="274"/>
      <c r="D111" s="274"/>
      <c r="E111" s="274"/>
      <c r="F111" s="274"/>
      <c r="G111" s="274"/>
      <c r="H111" s="274"/>
      <c r="I111" s="274"/>
      <c r="J111" s="274"/>
      <c r="K111" s="96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</row>
    <row r="112" spans="1:49" s="12" customFormat="1" ht="15" customHeight="1">
      <c r="A112" s="49"/>
      <c r="B112" s="76">
        <v>6</v>
      </c>
      <c r="C112" s="295" t="s">
        <v>263</v>
      </c>
      <c r="D112" s="295"/>
      <c r="E112" s="295"/>
      <c r="F112" s="295"/>
      <c r="G112" s="295"/>
      <c r="H112" s="295"/>
      <c r="I112" s="76" t="s">
        <v>159</v>
      </c>
      <c r="J112" s="76" t="s">
        <v>140</v>
      </c>
      <c r="K112" s="97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</row>
    <row r="113" spans="1:49" s="12" customFormat="1" ht="15" customHeight="1">
      <c r="A113" s="49"/>
      <c r="B113" s="28" t="s">
        <v>108</v>
      </c>
      <c r="C113" s="291" t="s">
        <v>264</v>
      </c>
      <c r="D113" s="291"/>
      <c r="E113" s="291"/>
      <c r="F113" s="291"/>
      <c r="G113" s="291"/>
      <c r="H113" s="291"/>
      <c r="I113" s="83">
        <f>+'12 X 36 DIURNO'!I111</f>
        <v>1E-4</v>
      </c>
      <c r="J113" s="47">
        <f>TRUNC((I129*I113),2)</f>
        <v>0.47</v>
      </c>
      <c r="K113" s="51"/>
      <c r="L113" s="49"/>
      <c r="M113" s="84" t="s">
        <v>333</v>
      </c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</row>
    <row r="114" spans="1:49" s="12" customFormat="1" ht="15" customHeight="1">
      <c r="A114" s="49"/>
      <c r="B114" s="28" t="s">
        <v>112</v>
      </c>
      <c r="C114" s="291" t="s">
        <v>266</v>
      </c>
      <c r="D114" s="291"/>
      <c r="E114" s="291"/>
      <c r="F114" s="291"/>
      <c r="G114" s="291"/>
      <c r="H114" s="291"/>
      <c r="I114" s="83">
        <f>+'12 X 36 DIURNO'!I112</f>
        <v>1E-4</v>
      </c>
      <c r="J114" s="47">
        <f>TRUNC((I129*I114),2)</f>
        <v>0.47</v>
      </c>
      <c r="K114" s="51"/>
      <c r="L114" s="49"/>
      <c r="M114" s="84" t="s">
        <v>334</v>
      </c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</row>
    <row r="115" spans="1:49" s="12" customFormat="1" ht="15" customHeight="1">
      <c r="A115" s="49"/>
      <c r="B115" s="28" t="s">
        <v>115</v>
      </c>
      <c r="C115" s="291" t="s">
        <v>268</v>
      </c>
      <c r="D115" s="291"/>
      <c r="E115" s="291"/>
      <c r="F115" s="291"/>
      <c r="G115" s="291"/>
      <c r="H115" s="291"/>
      <c r="I115" s="85"/>
      <c r="J115" s="47"/>
      <c r="K115" s="51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</row>
    <row r="116" spans="1:49" ht="15" customHeight="1">
      <c r="A116" s="15"/>
      <c r="B116" s="303" t="s">
        <v>269</v>
      </c>
      <c r="C116" s="303"/>
      <c r="D116" s="315" t="s">
        <v>270</v>
      </c>
      <c r="E116" s="77" t="s">
        <v>271</v>
      </c>
      <c r="F116" s="78"/>
      <c r="G116" s="78"/>
      <c r="H116" s="79"/>
      <c r="I116" s="98">
        <v>6.4999999999999997E-3</v>
      </c>
      <c r="J116" s="47">
        <f>TRUNC((((I129+J113+J114)/(1-(I119)))*I116),2)</f>
        <v>34.15</v>
      </c>
      <c r="K116" s="51"/>
      <c r="L116" s="49"/>
      <c r="M116" s="99" t="s">
        <v>335</v>
      </c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</row>
    <row r="117" spans="1:49" ht="15" customHeight="1">
      <c r="A117" s="15"/>
      <c r="B117" s="303" t="s">
        <v>273</v>
      </c>
      <c r="C117" s="303"/>
      <c r="D117" s="315"/>
      <c r="E117" s="77" t="s">
        <v>274</v>
      </c>
      <c r="F117" s="78"/>
      <c r="G117" s="78"/>
      <c r="H117" s="79"/>
      <c r="I117" s="100">
        <v>0.03</v>
      </c>
      <c r="J117" s="47">
        <f>TRUNC((((I129+J113+J114)/(1-(I119)))*I117),2)</f>
        <v>157.65</v>
      </c>
      <c r="K117" s="51"/>
      <c r="L117" s="49"/>
      <c r="M117" s="99" t="s">
        <v>336</v>
      </c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</row>
    <row r="118" spans="1:49" ht="15" customHeight="1">
      <c r="A118" s="15"/>
      <c r="B118" s="303" t="s">
        <v>276</v>
      </c>
      <c r="C118" s="303"/>
      <c r="D118" s="80" t="s">
        <v>277</v>
      </c>
      <c r="E118" s="77" t="s">
        <v>278</v>
      </c>
      <c r="F118" s="78"/>
      <c r="G118" s="78"/>
      <c r="H118" s="79"/>
      <c r="I118" s="98">
        <v>0.05</v>
      </c>
      <c r="J118" s="47">
        <f>TRUNC((((I129+J113+J114)/(1-(I119)))*I118),2)</f>
        <v>262.76</v>
      </c>
      <c r="K118" s="51"/>
      <c r="L118" s="49"/>
      <c r="M118" s="99" t="s">
        <v>337</v>
      </c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</row>
    <row r="119" spans="1:49" ht="15" customHeight="1">
      <c r="A119" s="15"/>
      <c r="B119" s="296" t="s">
        <v>92</v>
      </c>
      <c r="C119" s="296"/>
      <c r="D119" s="296"/>
      <c r="E119" s="296"/>
      <c r="F119" s="296"/>
      <c r="G119" s="296"/>
      <c r="H119" s="296"/>
      <c r="I119" s="101">
        <f>SUM(I116:I118)</f>
        <v>8.6499999999999994E-2</v>
      </c>
      <c r="J119" s="93">
        <f>TRUNC(SUM(J113:J118),2)</f>
        <v>455.5</v>
      </c>
      <c r="K119" s="102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</row>
    <row r="120" spans="1:49" ht="15" customHeight="1">
      <c r="A120" s="15"/>
      <c r="B120" s="304"/>
      <c r="C120" s="304"/>
      <c r="D120" s="304"/>
      <c r="E120" s="304"/>
      <c r="F120" s="304"/>
      <c r="G120" s="304"/>
      <c r="H120" s="304"/>
      <c r="I120" s="304"/>
      <c r="J120" s="304"/>
      <c r="K120" s="81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</row>
    <row r="121" spans="1:49" ht="15" customHeight="1">
      <c r="A121" s="15"/>
      <c r="B121" s="274" t="s">
        <v>280</v>
      </c>
      <c r="C121" s="274"/>
      <c r="D121" s="274"/>
      <c r="E121" s="274"/>
      <c r="F121" s="274"/>
      <c r="G121" s="274"/>
      <c r="H121" s="274"/>
      <c r="I121" s="274"/>
      <c r="J121" s="274"/>
      <c r="K121" s="103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</row>
    <row r="122" spans="1:49" ht="15" customHeight="1">
      <c r="A122" s="15"/>
      <c r="B122" s="305"/>
      <c r="C122" s="305"/>
      <c r="D122" s="305"/>
      <c r="E122" s="305"/>
      <c r="F122" s="305"/>
      <c r="G122" s="305"/>
      <c r="H122" s="305"/>
      <c r="I122" s="305"/>
      <c r="J122" s="305"/>
      <c r="K122" s="104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</row>
    <row r="123" spans="1:49" ht="15" customHeight="1">
      <c r="A123" s="15"/>
      <c r="B123" s="295" t="s">
        <v>281</v>
      </c>
      <c r="C123" s="295"/>
      <c r="D123" s="295"/>
      <c r="E123" s="295"/>
      <c r="F123" s="295"/>
      <c r="G123" s="295"/>
      <c r="H123" s="295"/>
      <c r="I123" s="306" t="s">
        <v>140</v>
      </c>
      <c r="J123" s="306"/>
      <c r="K123" s="105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</row>
    <row r="124" spans="1:49" ht="15" customHeight="1">
      <c r="A124" s="15"/>
      <c r="B124" s="28" t="s">
        <v>108</v>
      </c>
      <c r="C124" s="291" t="s">
        <v>282</v>
      </c>
      <c r="D124" s="291"/>
      <c r="E124" s="291"/>
      <c r="F124" s="291"/>
      <c r="G124" s="291"/>
      <c r="H124" s="291"/>
      <c r="I124" s="277">
        <f>I40</f>
        <v>2420.89</v>
      </c>
      <c r="J124" s="277"/>
      <c r="K124" s="51"/>
      <c r="L124" s="49"/>
      <c r="M124" s="84" t="s">
        <v>338</v>
      </c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</row>
    <row r="125" spans="1:49" ht="15" customHeight="1">
      <c r="A125" s="15"/>
      <c r="B125" s="28" t="s">
        <v>112</v>
      </c>
      <c r="C125" s="291" t="s">
        <v>284</v>
      </c>
      <c r="D125" s="291"/>
      <c r="E125" s="291"/>
      <c r="F125" s="291"/>
      <c r="G125" s="291"/>
      <c r="H125" s="291"/>
      <c r="I125" s="277">
        <f>I82</f>
        <v>1840.27</v>
      </c>
      <c r="J125" s="277"/>
      <c r="K125" s="51"/>
      <c r="L125" s="49"/>
      <c r="M125" s="84" t="s">
        <v>339</v>
      </c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</row>
    <row r="126" spans="1:49" ht="15" customHeight="1">
      <c r="A126" s="15"/>
      <c r="B126" s="28" t="s">
        <v>115</v>
      </c>
      <c r="C126" s="291" t="s">
        <v>286</v>
      </c>
      <c r="D126" s="291"/>
      <c r="E126" s="291"/>
      <c r="F126" s="291"/>
      <c r="G126" s="291"/>
      <c r="H126" s="291"/>
      <c r="I126" s="277">
        <f>I92</f>
        <v>177.63</v>
      </c>
      <c r="J126" s="277"/>
      <c r="K126" s="51"/>
      <c r="L126" s="49"/>
      <c r="M126" s="84" t="s">
        <v>340</v>
      </c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</row>
    <row r="127" spans="1:49" ht="15" customHeight="1">
      <c r="A127" s="15"/>
      <c r="B127" s="28" t="s">
        <v>118</v>
      </c>
      <c r="C127" s="291" t="s">
        <v>288</v>
      </c>
      <c r="D127" s="291"/>
      <c r="E127" s="291"/>
      <c r="F127" s="291"/>
      <c r="G127" s="291"/>
      <c r="H127" s="291"/>
      <c r="I127" s="277">
        <f>J103</f>
        <v>349.98</v>
      </c>
      <c r="J127" s="277"/>
      <c r="K127" s="51"/>
      <c r="L127" s="49"/>
      <c r="M127" s="84" t="s">
        <v>341</v>
      </c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</row>
    <row r="128" spans="1:49" ht="15" customHeight="1">
      <c r="A128" s="15"/>
      <c r="B128" s="28" t="s">
        <v>151</v>
      </c>
      <c r="C128" s="291" t="s">
        <v>290</v>
      </c>
      <c r="D128" s="291"/>
      <c r="E128" s="291"/>
      <c r="F128" s="291"/>
      <c r="G128" s="291"/>
      <c r="H128" s="291"/>
      <c r="I128" s="277">
        <f>I109</f>
        <v>10.92</v>
      </c>
      <c r="J128" s="277"/>
      <c r="K128" s="51"/>
      <c r="L128" s="49"/>
      <c r="M128" s="84" t="s">
        <v>342</v>
      </c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</row>
    <row r="129" spans="1:49" ht="15" customHeight="1">
      <c r="A129" s="15"/>
      <c r="B129" s="296" t="s">
        <v>292</v>
      </c>
      <c r="C129" s="296"/>
      <c r="D129" s="296"/>
      <c r="E129" s="296"/>
      <c r="F129" s="296"/>
      <c r="G129" s="296"/>
      <c r="H129" s="296"/>
      <c r="I129" s="301">
        <f>TRUNC(SUM(I124:J128),2)</f>
        <v>4799.6899999999996</v>
      </c>
      <c r="J129" s="301"/>
      <c r="K129" s="102"/>
      <c r="L129" s="49"/>
      <c r="M129" s="84" t="s">
        <v>217</v>
      </c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</row>
    <row r="130" spans="1:49" ht="15" customHeight="1">
      <c r="A130" s="15"/>
      <c r="B130" s="28" t="s">
        <v>183</v>
      </c>
      <c r="C130" s="291" t="s">
        <v>293</v>
      </c>
      <c r="D130" s="291"/>
      <c r="E130" s="291"/>
      <c r="F130" s="291"/>
      <c r="G130" s="291"/>
      <c r="H130" s="291"/>
      <c r="I130" s="277">
        <f>J119</f>
        <v>455.5</v>
      </c>
      <c r="J130" s="277"/>
      <c r="K130" s="51"/>
      <c r="L130" s="49"/>
      <c r="M130" s="84" t="s">
        <v>343</v>
      </c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</row>
    <row r="131" spans="1:49" ht="15" customHeight="1">
      <c r="A131" s="15"/>
      <c r="B131" s="307" t="s">
        <v>295</v>
      </c>
      <c r="C131" s="307"/>
      <c r="D131" s="307"/>
      <c r="E131" s="307"/>
      <c r="F131" s="307"/>
      <c r="G131" s="307"/>
      <c r="H131" s="307"/>
      <c r="I131" s="308">
        <f>TRUNC((I129+I130),2)</f>
        <v>5255.19</v>
      </c>
      <c r="J131" s="308"/>
      <c r="K131" s="102"/>
      <c r="L131" s="49"/>
      <c r="M131" s="84" t="s">
        <v>296</v>
      </c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</row>
    <row r="132" spans="1:49" ht="15" customHeight="1">
      <c r="A132" s="15"/>
      <c r="B132" s="309" t="s">
        <v>297</v>
      </c>
      <c r="C132" s="309"/>
      <c r="D132" s="309"/>
      <c r="E132" s="309"/>
      <c r="F132" s="309"/>
      <c r="G132" s="309"/>
      <c r="H132" s="309"/>
      <c r="I132" s="310">
        <f>TRUNC((I131*2),2)</f>
        <v>10510.38</v>
      </c>
      <c r="J132" s="310"/>
      <c r="K132" s="81"/>
      <c r="L132" s="49"/>
      <c r="M132" s="84" t="s">
        <v>344</v>
      </c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</row>
    <row r="133" spans="1:49" ht="15" customHeight="1">
      <c r="A133" s="15"/>
      <c r="B133" s="17"/>
      <c r="C133" s="15"/>
      <c r="D133" s="15"/>
      <c r="E133" s="15"/>
      <c r="F133" s="15"/>
      <c r="G133" s="15"/>
      <c r="H133" s="15"/>
      <c r="I133" s="15"/>
      <c r="J133" s="15"/>
      <c r="K133" s="116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</row>
    <row r="134" spans="1:49" ht="15" customHeight="1">
      <c r="A134" s="15"/>
      <c r="B134" s="17"/>
      <c r="C134" s="15"/>
      <c r="D134" s="15"/>
      <c r="E134" s="15"/>
      <c r="F134" s="15"/>
      <c r="G134" s="15"/>
      <c r="H134" s="15"/>
      <c r="I134" s="15"/>
      <c r="J134" s="15"/>
      <c r="K134" s="117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</row>
    <row r="135" spans="1:49" ht="15" customHeight="1">
      <c r="K135" s="81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</row>
    <row r="136" spans="1:49" ht="15" customHeight="1">
      <c r="K136" s="51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</row>
    <row r="137" spans="1:49" ht="15" customHeight="1">
      <c r="K137" s="118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</row>
    <row r="138" spans="1:49" ht="15" customHeight="1">
      <c r="K138" s="118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</row>
    <row r="139" spans="1:49" ht="15" customHeight="1">
      <c r="K139" s="118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</row>
    <row r="140" spans="1:49" ht="15" customHeight="1">
      <c r="K140" s="118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</row>
    <row r="141" spans="1:49" ht="15" customHeight="1">
      <c r="K141" s="51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</row>
    <row r="142" spans="1:49" ht="15" customHeight="1">
      <c r="K142" s="118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</row>
    <row r="143" spans="1:49" ht="15" customHeight="1">
      <c r="K143" s="102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</row>
    <row r="144" spans="1:49" ht="15" customHeight="1">
      <c r="K144" s="81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</row>
    <row r="145" spans="11:49" ht="15" customHeight="1">
      <c r="K145" s="49"/>
      <c r="L145" s="49"/>
      <c r="M145" s="49"/>
      <c r="N145" s="11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</row>
    <row r="146" spans="11:49" ht="15" customHeight="1"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</row>
    <row r="147" spans="11:49" ht="15" customHeight="1"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</row>
  </sheetData>
  <sheetProtection algorithmName="SHA-512" hashValue="E1itqY2q+cuPtK1FqzE/1lDKhXT9tn1FdlU2vuejKTbR+4YgOYE9nyiNq9g5KOhhBdCnOqdM8K7MLDpxZyL1bw==" saltValue="Uo8go0qnRocaPXgUj5Pt9w==" spinCount="100000" sheet="1" objects="1" formatCells="0"/>
  <mergeCells count="190">
    <mergeCell ref="B129:H129"/>
    <mergeCell ref="I129:J129"/>
    <mergeCell ref="C130:H130"/>
    <mergeCell ref="I130:J130"/>
    <mergeCell ref="B131:H131"/>
    <mergeCell ref="I131:J131"/>
    <mergeCell ref="B132:H132"/>
    <mergeCell ref="I132:J132"/>
    <mergeCell ref="B65:B66"/>
    <mergeCell ref="B67:B68"/>
    <mergeCell ref="C65:C66"/>
    <mergeCell ref="C67:C68"/>
    <mergeCell ref="D116:D117"/>
    <mergeCell ref="I67:J68"/>
    <mergeCell ref="I65:J66"/>
    <mergeCell ref="C124:H124"/>
    <mergeCell ref="I124:J124"/>
    <mergeCell ref="C125:H125"/>
    <mergeCell ref="I125:J125"/>
    <mergeCell ref="C126:H126"/>
    <mergeCell ref="I126:J126"/>
    <mergeCell ref="C127:H127"/>
    <mergeCell ref="I127:J127"/>
    <mergeCell ref="C128:H128"/>
    <mergeCell ref="I128:J128"/>
    <mergeCell ref="C115:H115"/>
    <mergeCell ref="B116:C116"/>
    <mergeCell ref="B117:C117"/>
    <mergeCell ref="B118:C118"/>
    <mergeCell ref="B119:H119"/>
    <mergeCell ref="B120:J120"/>
    <mergeCell ref="B121:J121"/>
    <mergeCell ref="B122:J122"/>
    <mergeCell ref="B123:H123"/>
    <mergeCell ref="I123:J123"/>
    <mergeCell ref="C108:H108"/>
    <mergeCell ref="I108:J108"/>
    <mergeCell ref="B109:H109"/>
    <mergeCell ref="I109:J109"/>
    <mergeCell ref="B110:J110"/>
    <mergeCell ref="B111:J111"/>
    <mergeCell ref="C112:H112"/>
    <mergeCell ref="C113:H113"/>
    <mergeCell ref="C114:H114"/>
    <mergeCell ref="C100:H100"/>
    <mergeCell ref="C101:H101"/>
    <mergeCell ref="C102:H102"/>
    <mergeCell ref="B103:H103"/>
    <mergeCell ref="B104:J104"/>
    <mergeCell ref="B105:J105"/>
    <mergeCell ref="C106:H106"/>
    <mergeCell ref="I106:J106"/>
    <mergeCell ref="C107:H107"/>
    <mergeCell ref="I107:J107"/>
    <mergeCell ref="B92:H92"/>
    <mergeCell ref="I92:J92"/>
    <mergeCell ref="B93:J93"/>
    <mergeCell ref="B94:J94"/>
    <mergeCell ref="B95:J95"/>
    <mergeCell ref="C96:H96"/>
    <mergeCell ref="C97:H97"/>
    <mergeCell ref="C98:H98"/>
    <mergeCell ref="C99:H99"/>
    <mergeCell ref="B84:J84"/>
    <mergeCell ref="C85:H85"/>
    <mergeCell ref="C86:H86"/>
    <mergeCell ref="C87:H87"/>
    <mergeCell ref="C88:H88"/>
    <mergeCell ref="C89:H89"/>
    <mergeCell ref="C90:H90"/>
    <mergeCell ref="C91:H91"/>
    <mergeCell ref="M91:Y91"/>
    <mergeCell ref="C79:H79"/>
    <mergeCell ref="I79:J79"/>
    <mergeCell ref="C80:H80"/>
    <mergeCell ref="I80:J80"/>
    <mergeCell ref="C81:H81"/>
    <mergeCell ref="I81:J81"/>
    <mergeCell ref="B82:H82"/>
    <mergeCell ref="I82:J82"/>
    <mergeCell ref="B83:J83"/>
    <mergeCell ref="C71:H71"/>
    <mergeCell ref="I71:J71"/>
    <mergeCell ref="B72:H72"/>
    <mergeCell ref="I72:J72"/>
    <mergeCell ref="B73:J73"/>
    <mergeCell ref="B76:J76"/>
    <mergeCell ref="B77:J77"/>
    <mergeCell ref="C78:H78"/>
    <mergeCell ref="I78:J78"/>
    <mergeCell ref="AB65:AC65"/>
    <mergeCell ref="AD65:AE65"/>
    <mergeCell ref="AF65:AG65"/>
    <mergeCell ref="AH65:AI65"/>
    <mergeCell ref="AJ65:AM65"/>
    <mergeCell ref="C69:H69"/>
    <mergeCell ref="I69:J69"/>
    <mergeCell ref="C70:H70"/>
    <mergeCell ref="I70:J70"/>
    <mergeCell ref="C57:H57"/>
    <mergeCell ref="C58:H58"/>
    <mergeCell ref="C59:H59"/>
    <mergeCell ref="B60:H60"/>
    <mergeCell ref="B61:J61"/>
    <mergeCell ref="B62:J62"/>
    <mergeCell ref="B63:J63"/>
    <mergeCell ref="C64:H64"/>
    <mergeCell ref="I64:J64"/>
    <mergeCell ref="B48:J48"/>
    <mergeCell ref="M48:S48"/>
    <mergeCell ref="B49:J49"/>
    <mergeCell ref="B50:J50"/>
    <mergeCell ref="C51:H51"/>
    <mergeCell ref="C52:H52"/>
    <mergeCell ref="C53:H53"/>
    <mergeCell ref="C55:H55"/>
    <mergeCell ref="C56:H56"/>
    <mergeCell ref="B42:J42"/>
    <mergeCell ref="B43:J43"/>
    <mergeCell ref="C44:H44"/>
    <mergeCell ref="C45:H45"/>
    <mergeCell ref="M45:X45"/>
    <mergeCell ref="C46:H46"/>
    <mergeCell ref="M46:X46"/>
    <mergeCell ref="B47:H47"/>
    <mergeCell ref="I47:J47"/>
    <mergeCell ref="C37:H37"/>
    <mergeCell ref="I37:J37"/>
    <mergeCell ref="B38:H38"/>
    <mergeCell ref="I38:J38"/>
    <mergeCell ref="C39:H39"/>
    <mergeCell ref="I39:J39"/>
    <mergeCell ref="B40:H40"/>
    <mergeCell ref="I40:J40"/>
    <mergeCell ref="B41:J41"/>
    <mergeCell ref="C33:H33"/>
    <mergeCell ref="I33:J33"/>
    <mergeCell ref="M33:X33"/>
    <mergeCell ref="C34:H34"/>
    <mergeCell ref="I34:J34"/>
    <mergeCell ref="C35:H35"/>
    <mergeCell ref="I35:J35"/>
    <mergeCell ref="C36:H36"/>
    <mergeCell ref="I36:J36"/>
    <mergeCell ref="C28:H28"/>
    <mergeCell ref="I28:J28"/>
    <mergeCell ref="B29:J29"/>
    <mergeCell ref="B30:J30"/>
    <mergeCell ref="C31:H31"/>
    <mergeCell ref="I31:J31"/>
    <mergeCell ref="C32:H32"/>
    <mergeCell ref="I32:J32"/>
    <mergeCell ref="M32:X32"/>
    <mergeCell ref="B22:J22"/>
    <mergeCell ref="B23:J23"/>
    <mergeCell ref="C24:H24"/>
    <mergeCell ref="I24:J24"/>
    <mergeCell ref="C25:H25"/>
    <mergeCell ref="I25:J25"/>
    <mergeCell ref="C26:H26"/>
    <mergeCell ref="I26:J26"/>
    <mergeCell ref="C27:H27"/>
    <mergeCell ref="I27:J27"/>
    <mergeCell ref="B15:J15"/>
    <mergeCell ref="B16:J16"/>
    <mergeCell ref="C17:H17"/>
    <mergeCell ref="I17:J17"/>
    <mergeCell ref="C18:H18"/>
    <mergeCell ref="I18:J18"/>
    <mergeCell ref="D19:J19"/>
    <mergeCell ref="B20:J20"/>
    <mergeCell ref="B21:J21"/>
    <mergeCell ref="C9:G9"/>
    <mergeCell ref="H9:J9"/>
    <mergeCell ref="C10:G10"/>
    <mergeCell ref="H10:J10"/>
    <mergeCell ref="C11:G11"/>
    <mergeCell ref="H11:J11"/>
    <mergeCell ref="H12:J12"/>
    <mergeCell ref="B13:J13"/>
    <mergeCell ref="B14:J14"/>
    <mergeCell ref="B2:J2"/>
    <mergeCell ref="B3:J3"/>
    <mergeCell ref="D4:E4"/>
    <mergeCell ref="G4:J4"/>
    <mergeCell ref="D5:E5"/>
    <mergeCell ref="G5:J5"/>
    <mergeCell ref="B6:J6"/>
    <mergeCell ref="B7:J7"/>
    <mergeCell ref="B8:J8"/>
  </mergeCells>
  <printOptions horizontalCentered="1"/>
  <pageMargins left="0.39370078740157499" right="0.39370078740157499" top="0.28999999999999998" bottom="0.23" header="0.37" footer="0.26"/>
  <pageSetup paperSize="9" scale="70" orientation="portrait" horizontalDpi="300" verticalDpi="300" r:id="rId1"/>
  <rowBreaks count="2" manualBreakCount="2">
    <brk id="74" max="16383" man="1"/>
    <brk id="149" max="16383" man="1"/>
  </rowBreaks>
  <colBreaks count="1" manualBreakCount="1">
    <brk id="12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view="pageBreakPreview" zoomScaleNormal="100" zoomScaleSheetLayoutView="100" workbookViewId="0">
      <selection activeCell="E19" sqref="E19"/>
    </sheetView>
  </sheetViews>
  <sheetFormatPr defaultColWidth="9.140625" defaultRowHeight="15"/>
  <cols>
    <col min="1" max="1" width="5" customWidth="1"/>
    <col min="2" max="2" width="48.140625" customWidth="1"/>
    <col min="4" max="4" width="12.140625" customWidth="1"/>
    <col min="5" max="5" width="13.7109375" customWidth="1"/>
  </cols>
  <sheetData>
    <row r="1" spans="1:5">
      <c r="A1" s="1"/>
      <c r="B1" s="1"/>
      <c r="C1" s="1"/>
      <c r="D1" s="1"/>
      <c r="E1" s="1"/>
    </row>
    <row r="2" spans="1:5">
      <c r="A2" s="322" t="s">
        <v>345</v>
      </c>
      <c r="B2" s="322"/>
      <c r="C2" s="322"/>
      <c r="D2" s="322"/>
      <c r="E2" s="322"/>
    </row>
    <row r="3" spans="1:5">
      <c r="A3" s="2"/>
      <c r="B3" s="3"/>
      <c r="C3" s="3"/>
      <c r="D3" s="3"/>
      <c r="E3" s="4"/>
    </row>
    <row r="4" spans="1:5">
      <c r="A4" s="323" t="s">
        <v>346</v>
      </c>
      <c r="B4" s="323"/>
      <c r="C4" s="323"/>
      <c r="D4" s="323"/>
      <c r="E4" s="323"/>
    </row>
    <row r="5" spans="1:5">
      <c r="A5" s="5" t="s">
        <v>347</v>
      </c>
      <c r="B5" s="5" t="s">
        <v>348</v>
      </c>
      <c r="C5" s="5" t="s">
        <v>349</v>
      </c>
      <c r="D5" s="5" t="s">
        <v>350</v>
      </c>
      <c r="E5" s="5" t="s">
        <v>88</v>
      </c>
    </row>
    <row r="6" spans="1:5">
      <c r="A6" s="5">
        <v>1</v>
      </c>
      <c r="B6" s="6" t="s">
        <v>351</v>
      </c>
      <c r="C6" s="5">
        <v>4</v>
      </c>
      <c r="D6" s="7">
        <f>20/2</f>
        <v>10</v>
      </c>
      <c r="E6" s="8">
        <f t="shared" ref="E6:E11" si="0">C6*D6</f>
        <v>40</v>
      </c>
    </row>
    <row r="7" spans="1:5">
      <c r="A7" s="5">
        <v>2</v>
      </c>
      <c r="B7" s="6" t="s">
        <v>352</v>
      </c>
      <c r="C7" s="5">
        <v>4</v>
      </c>
      <c r="D7" s="7">
        <f>20/2</f>
        <v>10</v>
      </c>
      <c r="E7" s="8">
        <f t="shared" si="0"/>
        <v>40</v>
      </c>
    </row>
    <row r="8" spans="1:5" ht="30">
      <c r="A8" s="5">
        <v>3</v>
      </c>
      <c r="B8" s="6" t="s">
        <v>353</v>
      </c>
      <c r="C8" s="5">
        <v>2</v>
      </c>
      <c r="D8" s="7">
        <v>5</v>
      </c>
      <c r="E8" s="8">
        <f t="shared" si="0"/>
        <v>10</v>
      </c>
    </row>
    <row r="9" spans="1:5">
      <c r="A9" s="5">
        <v>4</v>
      </c>
      <c r="B9" s="6" t="s">
        <v>354</v>
      </c>
      <c r="C9" s="5">
        <v>2</v>
      </c>
      <c r="D9" s="7">
        <v>7</v>
      </c>
      <c r="E9" s="8">
        <f t="shared" si="0"/>
        <v>14</v>
      </c>
    </row>
    <row r="10" spans="1:5">
      <c r="A10" s="5">
        <v>5</v>
      </c>
      <c r="B10" s="6" t="s">
        <v>355</v>
      </c>
      <c r="C10" s="5">
        <v>2</v>
      </c>
      <c r="D10" s="7">
        <v>5</v>
      </c>
      <c r="E10" s="8">
        <f t="shared" si="0"/>
        <v>10</v>
      </c>
    </row>
    <row r="11" spans="1:5">
      <c r="A11" s="5">
        <v>6</v>
      </c>
      <c r="B11" s="6" t="s">
        <v>356</v>
      </c>
      <c r="C11" s="5">
        <v>2</v>
      </c>
      <c r="D11" s="7">
        <v>46</v>
      </c>
      <c r="E11" s="8">
        <f t="shared" si="0"/>
        <v>92</v>
      </c>
    </row>
    <row r="12" spans="1:5">
      <c r="A12" s="324" t="s">
        <v>357</v>
      </c>
      <c r="B12" s="324"/>
      <c r="C12" s="324"/>
      <c r="D12" s="324"/>
      <c r="E12" s="9">
        <f>SUM(E6:E11)</f>
        <v>206</v>
      </c>
    </row>
    <row r="13" spans="1:5">
      <c r="A13" s="324" t="s">
        <v>358</v>
      </c>
      <c r="B13" s="324"/>
      <c r="C13" s="324"/>
      <c r="D13" s="324"/>
      <c r="E13" s="10">
        <f>E12/12</f>
        <v>17.166666666666668</v>
      </c>
    </row>
    <row r="14" spans="1:5">
      <c r="A14" s="324" t="s">
        <v>359</v>
      </c>
      <c r="B14" s="324"/>
      <c r="C14" s="324"/>
      <c r="D14" s="324"/>
      <c r="E14" s="10">
        <f>E13/2</f>
        <v>8.5833333333333339</v>
      </c>
    </row>
    <row r="15" spans="1:5">
      <c r="A15" s="1"/>
      <c r="B15" s="1"/>
      <c r="C15" s="1"/>
      <c r="D15" s="1"/>
      <c r="E15" s="1"/>
    </row>
    <row r="16" spans="1:5">
      <c r="A16" s="323" t="s">
        <v>360</v>
      </c>
      <c r="B16" s="323"/>
      <c r="C16" s="323"/>
      <c r="D16" s="323"/>
      <c r="E16" s="323"/>
    </row>
    <row r="17" spans="1:5">
      <c r="A17" s="5" t="s">
        <v>347</v>
      </c>
      <c r="B17" s="5" t="s">
        <v>348</v>
      </c>
      <c r="C17" s="5" t="s">
        <v>349</v>
      </c>
      <c r="D17" s="5" t="s">
        <v>350</v>
      </c>
      <c r="E17" s="5" t="s">
        <v>88</v>
      </c>
    </row>
    <row r="18" spans="1:5">
      <c r="A18" s="5">
        <v>1</v>
      </c>
      <c r="B18" s="6" t="s">
        <v>361</v>
      </c>
      <c r="C18" s="5">
        <v>1</v>
      </c>
      <c r="D18" s="7">
        <v>15</v>
      </c>
      <c r="E18" s="8">
        <f>C18*D18</f>
        <v>15</v>
      </c>
    </row>
    <row r="19" spans="1:5">
      <c r="A19" s="5">
        <v>2</v>
      </c>
      <c r="B19" s="6" t="s">
        <v>362</v>
      </c>
      <c r="C19" s="5">
        <v>1</v>
      </c>
      <c r="D19" s="7">
        <v>52.4</v>
      </c>
      <c r="E19" s="8">
        <f>(C19*D19)*10%</f>
        <v>5.24</v>
      </c>
    </row>
    <row r="20" spans="1:5">
      <c r="A20" s="5">
        <v>3</v>
      </c>
      <c r="B20" s="6" t="s">
        <v>363</v>
      </c>
      <c r="C20" s="5">
        <v>1</v>
      </c>
      <c r="D20" s="7">
        <v>7</v>
      </c>
      <c r="E20" s="8">
        <f>C20*D20</f>
        <v>7</v>
      </c>
    </row>
    <row r="21" spans="1:5">
      <c r="A21" s="5">
        <v>4</v>
      </c>
      <c r="B21" s="6" t="s">
        <v>364</v>
      </c>
      <c r="C21" s="5">
        <v>1</v>
      </c>
      <c r="D21" s="7">
        <v>19</v>
      </c>
      <c r="E21" s="8">
        <f>C21*D21</f>
        <v>19</v>
      </c>
    </row>
    <row r="22" spans="1:5">
      <c r="A22" s="5">
        <v>5</v>
      </c>
      <c r="B22" s="6" t="s">
        <v>365</v>
      </c>
      <c r="C22" s="5">
        <v>1</v>
      </c>
      <c r="D22" s="7">
        <v>10</v>
      </c>
      <c r="E22" s="8">
        <f>C22*D22</f>
        <v>10</v>
      </c>
    </row>
    <row r="23" spans="1:5">
      <c r="A23" s="324" t="s">
        <v>357</v>
      </c>
      <c r="B23" s="324"/>
      <c r="C23" s="324"/>
      <c r="D23" s="324"/>
      <c r="E23" s="10">
        <f>SUM(E18:E22)</f>
        <v>56.24</v>
      </c>
    </row>
    <row r="24" spans="1:5">
      <c r="A24" s="324" t="s">
        <v>358</v>
      </c>
      <c r="B24" s="324"/>
      <c r="C24" s="324"/>
      <c r="D24" s="324"/>
      <c r="E24" s="10">
        <f>E23/12</f>
        <v>4.6866666666666665</v>
      </c>
    </row>
    <row r="25" spans="1:5">
      <c r="A25" s="324" t="s">
        <v>359</v>
      </c>
      <c r="B25" s="324"/>
      <c r="C25" s="324"/>
      <c r="D25" s="324"/>
      <c r="E25" s="10">
        <f>E24/2</f>
        <v>2.3433333333333333</v>
      </c>
    </row>
    <row r="26" spans="1:5">
      <c r="A26" s="1"/>
      <c r="B26" s="1"/>
      <c r="C26" s="1"/>
      <c r="D26" s="1"/>
      <c r="E26" s="1"/>
    </row>
    <row r="27" spans="1:5">
      <c r="A27" s="11"/>
      <c r="B27" s="1"/>
      <c r="C27" s="1"/>
      <c r="D27" s="1"/>
      <c r="E27" s="1"/>
    </row>
    <row r="28" spans="1:5">
      <c r="A28" s="1"/>
      <c r="B28" s="1"/>
      <c r="C28" s="1"/>
      <c r="D28" s="1"/>
      <c r="E28" s="1"/>
    </row>
    <row r="29" spans="1:5">
      <c r="A29" s="1"/>
      <c r="B29" s="1"/>
      <c r="C29" s="1"/>
      <c r="D29" s="1"/>
      <c r="E29" s="1"/>
    </row>
    <row r="30" spans="1:5">
      <c r="A30" s="1"/>
      <c r="B30" s="1"/>
      <c r="C30" s="1"/>
      <c r="D30" s="1"/>
      <c r="E30" s="1"/>
    </row>
    <row r="31" spans="1:5">
      <c r="A31" s="1"/>
      <c r="B31" s="1"/>
      <c r="C31" s="1"/>
      <c r="D31" s="1"/>
      <c r="E31" s="1"/>
    </row>
  </sheetData>
  <sheetProtection algorithmName="SHA-512" hashValue="53sa+uo/hQCt0TbuN8S211/RKBtSdobnyCGV37ybdEixIL1n5pJf5bSFIyI719qQCqAkqt4Onr7tPayLocfPRw==" saltValue="DIjf5JpQY0bFle+tNzzNuQ==" spinCount="100000" sheet="1" formatCells="0"/>
  <mergeCells count="9">
    <mergeCell ref="A16:E16"/>
    <mergeCell ref="A23:D23"/>
    <mergeCell ref="A24:D24"/>
    <mergeCell ref="A25:D25"/>
    <mergeCell ref="A2:E2"/>
    <mergeCell ref="A4:E4"/>
    <mergeCell ref="A12:D12"/>
    <mergeCell ref="A13:D13"/>
    <mergeCell ref="A14:D14"/>
  </mergeCells>
  <pageMargins left="0.75" right="0.75" top="1" bottom="1" header="0.51041666666666696" footer="0.51041666666666696"/>
  <pageSetup paperSize="9" scale="9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Carta Proposta</vt:lpstr>
      <vt:lpstr>12 X 36 DIURNO</vt:lpstr>
      <vt:lpstr>12 X 36 NOTURNO</vt:lpstr>
      <vt:lpstr>UNIFORMES E EQUIPAMENTOS</vt:lpstr>
      <vt:lpstr>'12 X 36 DIURNO'!Area_de_impressao</vt:lpstr>
      <vt:lpstr>'12 X 36 NOTURNO'!Area_de_impressao</vt:lpstr>
      <vt:lpstr>'UNIFORMES E EQUIPAMENTOS'!Area_de_impressao</vt:lpstr>
    </vt:vector>
  </TitlesOfParts>
  <Company>UFSC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Joseane Salles Valero</dc:creator>
  <cp:lastModifiedBy>Neto Costa</cp:lastModifiedBy>
  <cp:revision>2</cp:revision>
  <cp:lastPrinted>2023-03-21T13:40:00Z</cp:lastPrinted>
  <dcterms:created xsi:type="dcterms:W3CDTF">2016-06-22T19:00:00Z</dcterms:created>
  <dcterms:modified xsi:type="dcterms:W3CDTF">2023-04-14T18:38:59Z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1046-11.2.0.11516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  <property fmtid="{D5CDD505-2E9C-101B-9397-08002B2CF9AE}" pid="7" name="ICV">
    <vt:lpwstr>F015FA8D5218443399EAC8B889FA5176</vt:lpwstr>
  </property>
</Properties>
</file>